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trw1-my.sharepoint.com/personal/petr_vanis_zf_com/Documents/"/>
    </mc:Choice>
  </mc:AlternateContent>
  <xr:revisionPtr revIDLastSave="0" documentId="8_{4DB12833-AD48-422E-8B16-99151E09562E}" xr6:coauthVersionLast="47" xr6:coauthVersionMax="47" xr10:uidLastSave="{00000000-0000-0000-0000-000000000000}"/>
  <bookViews>
    <workbookView xWindow="1245" yWindow="1530" windowWidth="21600" windowHeight="11295" activeTab="1" xr2:uid="{00000000-000D-0000-FFFF-FFFF00000000}"/>
  </bookViews>
  <sheets>
    <sheet name="Rekapitulace stavby" sheetId="1" r:id="rId1"/>
    <sheet name="2025a - OÚMP_-_2022_01_12..." sheetId="2" r:id="rId2"/>
  </sheets>
  <definedNames>
    <definedName name="_xlnm._FilterDatabase" localSheetId="1" hidden="1">'2025a - OÚMP_-_2022_01_12...'!$C$92:$K$431</definedName>
    <definedName name="_xlnm.Print_Area" localSheetId="1">'2025a - OÚMP_-_2022_01_12...'!$C$4:$J$37,'2025a - OÚMP_-_2022_01_12...'!$C$82:$K$431</definedName>
    <definedName name="_xlnm.Print_Area" localSheetId="0">'Rekapitulace stavby'!$D$4:$AO$36,'Rekapitulace stavby'!$C$42:$AQ$56</definedName>
    <definedName name="_xlnm.Print_Titles" localSheetId="1">'2025a - OÚMP_-_2022_01_12...'!$92:$92</definedName>
    <definedName name="_xlnm.Print_Titles" localSheetId="0">'Rekapitulace stavby'!$52:$52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55" i="1" s="1"/>
  <c r="J33" i="2"/>
  <c r="AX55" i="1"/>
  <c r="BI430" i="2"/>
  <c r="BH430" i="2"/>
  <c r="BG430" i="2"/>
  <c r="BF430" i="2"/>
  <c r="T430" i="2"/>
  <c r="R430" i="2"/>
  <c r="P430" i="2"/>
  <c r="BI427" i="2"/>
  <c r="BH427" i="2"/>
  <c r="BG427" i="2"/>
  <c r="BF427" i="2"/>
  <c r="T427" i="2"/>
  <c r="R427" i="2"/>
  <c r="P427" i="2"/>
  <c r="BI426" i="2"/>
  <c r="BH426" i="2"/>
  <c r="BG426" i="2"/>
  <c r="BF426" i="2"/>
  <c r="T426" i="2"/>
  <c r="R426" i="2"/>
  <c r="P426" i="2"/>
  <c r="BI425" i="2"/>
  <c r="BH425" i="2"/>
  <c r="BG425" i="2"/>
  <c r="BF425" i="2"/>
  <c r="T425" i="2"/>
  <c r="R425" i="2"/>
  <c r="P425" i="2"/>
  <c r="BI423" i="2"/>
  <c r="BH423" i="2"/>
  <c r="BG423" i="2"/>
  <c r="BF423" i="2"/>
  <c r="T423" i="2"/>
  <c r="R423" i="2"/>
  <c r="P423" i="2"/>
  <c r="BI421" i="2"/>
  <c r="BH421" i="2"/>
  <c r="BG421" i="2"/>
  <c r="BF421" i="2"/>
  <c r="T421" i="2"/>
  <c r="R421" i="2"/>
  <c r="P421" i="2"/>
  <c r="BI419" i="2"/>
  <c r="BH419" i="2"/>
  <c r="BG419" i="2"/>
  <c r="BF419" i="2"/>
  <c r="T419" i="2"/>
  <c r="R419" i="2"/>
  <c r="P419" i="2"/>
  <c r="BI417" i="2"/>
  <c r="BH417" i="2"/>
  <c r="BG417" i="2"/>
  <c r="BF417" i="2"/>
  <c r="T417" i="2"/>
  <c r="R417" i="2"/>
  <c r="P417" i="2"/>
  <c r="BI413" i="2"/>
  <c r="BH413" i="2"/>
  <c r="BG413" i="2"/>
  <c r="BF413" i="2"/>
  <c r="T413" i="2"/>
  <c r="R413" i="2"/>
  <c r="P413" i="2"/>
  <c r="BI409" i="2"/>
  <c r="BH409" i="2"/>
  <c r="BG409" i="2"/>
  <c r="BF409" i="2"/>
  <c r="T409" i="2"/>
  <c r="R409" i="2"/>
  <c r="P409" i="2"/>
  <c r="BI402" i="2"/>
  <c r="BH402" i="2"/>
  <c r="BG402" i="2"/>
  <c r="BF402" i="2"/>
  <c r="T402" i="2"/>
  <c r="T401" i="2" s="1"/>
  <c r="R402" i="2"/>
  <c r="R401" i="2" s="1"/>
  <c r="P402" i="2"/>
  <c r="P401" i="2" s="1"/>
  <c r="BI399" i="2"/>
  <c r="BH399" i="2"/>
  <c r="BG399" i="2"/>
  <c r="BF399" i="2"/>
  <c r="T399" i="2"/>
  <c r="R399" i="2"/>
  <c r="P399" i="2"/>
  <c r="BI394" i="2"/>
  <c r="BH394" i="2"/>
  <c r="BG394" i="2"/>
  <c r="BF394" i="2"/>
  <c r="T394" i="2"/>
  <c r="R394" i="2"/>
  <c r="P394" i="2"/>
  <c r="BI392" i="2"/>
  <c r="BH392" i="2"/>
  <c r="BG392" i="2"/>
  <c r="BF392" i="2"/>
  <c r="T392" i="2"/>
  <c r="R392" i="2"/>
  <c r="P392" i="2"/>
  <c r="BI390" i="2"/>
  <c r="BH390" i="2"/>
  <c r="BG390" i="2"/>
  <c r="BF390" i="2"/>
  <c r="T390" i="2"/>
  <c r="R390" i="2"/>
  <c r="P390" i="2"/>
  <c r="BI388" i="2"/>
  <c r="BH388" i="2"/>
  <c r="BG388" i="2"/>
  <c r="BF388" i="2"/>
  <c r="T388" i="2"/>
  <c r="R388" i="2"/>
  <c r="P388" i="2"/>
  <c r="BI383" i="2"/>
  <c r="BH383" i="2"/>
  <c r="BG383" i="2"/>
  <c r="BF383" i="2"/>
  <c r="T383" i="2"/>
  <c r="R383" i="2"/>
  <c r="P383" i="2"/>
  <c r="BI380" i="2"/>
  <c r="BH380" i="2"/>
  <c r="BG380" i="2"/>
  <c r="BF380" i="2"/>
  <c r="T380" i="2"/>
  <c r="R380" i="2"/>
  <c r="P380" i="2"/>
  <c r="BI379" i="2"/>
  <c r="BH379" i="2"/>
  <c r="BG379" i="2"/>
  <c r="BF379" i="2"/>
  <c r="T379" i="2"/>
  <c r="R379" i="2"/>
  <c r="P379" i="2"/>
  <c r="BI377" i="2"/>
  <c r="BH377" i="2"/>
  <c r="BG377" i="2"/>
  <c r="BF377" i="2"/>
  <c r="T377" i="2"/>
  <c r="R377" i="2"/>
  <c r="P377" i="2"/>
  <c r="BI375" i="2"/>
  <c r="BH375" i="2"/>
  <c r="BG375" i="2"/>
  <c r="BF375" i="2"/>
  <c r="T375" i="2"/>
  <c r="R375" i="2"/>
  <c r="P375" i="2"/>
  <c r="BI373" i="2"/>
  <c r="BH373" i="2"/>
  <c r="BG373" i="2"/>
  <c r="BF373" i="2"/>
  <c r="T373" i="2"/>
  <c r="R373" i="2"/>
  <c r="P373" i="2"/>
  <c r="BI372" i="2"/>
  <c r="BH372" i="2"/>
  <c r="BG372" i="2"/>
  <c r="BF372" i="2"/>
  <c r="T372" i="2"/>
  <c r="R372" i="2"/>
  <c r="P372" i="2"/>
  <c r="BI369" i="2"/>
  <c r="BH369" i="2"/>
  <c r="BG369" i="2"/>
  <c r="BF369" i="2"/>
  <c r="T369" i="2"/>
  <c r="R369" i="2"/>
  <c r="P369" i="2"/>
  <c r="BI368" i="2"/>
  <c r="BH368" i="2"/>
  <c r="BG368" i="2"/>
  <c r="BF368" i="2"/>
  <c r="T368" i="2"/>
  <c r="R368" i="2"/>
  <c r="P368" i="2"/>
  <c r="BI365" i="2"/>
  <c r="BH365" i="2"/>
  <c r="BG365" i="2"/>
  <c r="BF365" i="2"/>
  <c r="T365" i="2"/>
  <c r="R365" i="2"/>
  <c r="P365" i="2"/>
  <c r="BI364" i="2"/>
  <c r="BH364" i="2"/>
  <c r="BG364" i="2"/>
  <c r="BF364" i="2"/>
  <c r="T364" i="2"/>
  <c r="R364" i="2"/>
  <c r="P364" i="2"/>
  <c r="BI363" i="2"/>
  <c r="BH363" i="2"/>
  <c r="BG363" i="2"/>
  <c r="BF363" i="2"/>
  <c r="T363" i="2"/>
  <c r="R363" i="2"/>
  <c r="P363" i="2"/>
  <c r="BI360" i="2"/>
  <c r="BH360" i="2"/>
  <c r="BG360" i="2"/>
  <c r="BF360" i="2"/>
  <c r="T360" i="2"/>
  <c r="R360" i="2"/>
  <c r="P360" i="2"/>
  <c r="BI357" i="2"/>
  <c r="BH357" i="2"/>
  <c r="BG357" i="2"/>
  <c r="BF357" i="2"/>
  <c r="T357" i="2"/>
  <c r="R357" i="2"/>
  <c r="P357" i="2"/>
  <c r="BI356" i="2"/>
  <c r="BH356" i="2"/>
  <c r="BG356" i="2"/>
  <c r="BF356" i="2"/>
  <c r="T356" i="2"/>
  <c r="R356" i="2"/>
  <c r="P356" i="2"/>
  <c r="BI353" i="2"/>
  <c r="BH353" i="2"/>
  <c r="BG353" i="2"/>
  <c r="BF353" i="2"/>
  <c r="T353" i="2"/>
  <c r="R353" i="2"/>
  <c r="P353" i="2"/>
  <c r="BI351" i="2"/>
  <c r="BH351" i="2"/>
  <c r="BG351" i="2"/>
  <c r="BF351" i="2"/>
  <c r="T351" i="2"/>
  <c r="R351" i="2"/>
  <c r="P351" i="2"/>
  <c r="BI350" i="2"/>
  <c r="BH350" i="2"/>
  <c r="BG350" i="2"/>
  <c r="BF350" i="2"/>
  <c r="T350" i="2"/>
  <c r="R350" i="2"/>
  <c r="P350" i="2"/>
  <c r="BI348" i="2"/>
  <c r="BH348" i="2"/>
  <c r="BG348" i="2"/>
  <c r="BF348" i="2"/>
  <c r="T348" i="2"/>
  <c r="R348" i="2"/>
  <c r="P348" i="2"/>
  <c r="BI347" i="2"/>
  <c r="BH347" i="2"/>
  <c r="BG347" i="2"/>
  <c r="BF347" i="2"/>
  <c r="T347" i="2"/>
  <c r="R347" i="2"/>
  <c r="P347" i="2"/>
  <c r="BI345" i="2"/>
  <c r="BH345" i="2"/>
  <c r="BG345" i="2"/>
  <c r="BF345" i="2"/>
  <c r="T345" i="2"/>
  <c r="R345" i="2"/>
  <c r="P345" i="2"/>
  <c r="BI343" i="2"/>
  <c r="BH343" i="2"/>
  <c r="BG343" i="2"/>
  <c r="BF343" i="2"/>
  <c r="T343" i="2"/>
  <c r="R343" i="2"/>
  <c r="P343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6" i="2"/>
  <c r="BH336" i="2"/>
  <c r="BG336" i="2"/>
  <c r="BF336" i="2"/>
  <c r="T336" i="2"/>
  <c r="R336" i="2"/>
  <c r="P336" i="2"/>
  <c r="BI335" i="2"/>
  <c r="BH335" i="2"/>
  <c r="BG335" i="2"/>
  <c r="BF335" i="2"/>
  <c r="T335" i="2"/>
  <c r="R335" i="2"/>
  <c r="P335" i="2"/>
  <c r="BI333" i="2"/>
  <c r="BH333" i="2"/>
  <c r="BG333" i="2"/>
  <c r="BF333" i="2"/>
  <c r="T333" i="2"/>
  <c r="R333" i="2"/>
  <c r="P333" i="2"/>
  <c r="BI331" i="2"/>
  <c r="BH331" i="2"/>
  <c r="BG331" i="2"/>
  <c r="BF331" i="2"/>
  <c r="T331" i="2"/>
  <c r="R331" i="2"/>
  <c r="P331" i="2"/>
  <c r="BI329" i="2"/>
  <c r="BH329" i="2"/>
  <c r="BG329" i="2"/>
  <c r="BF329" i="2"/>
  <c r="T329" i="2"/>
  <c r="R329" i="2"/>
  <c r="P329" i="2"/>
  <c r="BI326" i="2"/>
  <c r="BH326" i="2"/>
  <c r="BG326" i="2"/>
  <c r="BF326" i="2"/>
  <c r="T326" i="2"/>
  <c r="R326" i="2"/>
  <c r="P326" i="2"/>
  <c r="BI322" i="2"/>
  <c r="BH322" i="2"/>
  <c r="BG322" i="2"/>
  <c r="BF322" i="2"/>
  <c r="T322" i="2"/>
  <c r="R322" i="2"/>
  <c r="P322" i="2"/>
  <c r="BI318" i="2"/>
  <c r="BH318" i="2"/>
  <c r="BG318" i="2"/>
  <c r="BF318" i="2"/>
  <c r="T318" i="2"/>
  <c r="R318" i="2"/>
  <c r="P318" i="2"/>
  <c r="BI314" i="2"/>
  <c r="BH314" i="2"/>
  <c r="BG314" i="2"/>
  <c r="BF314" i="2"/>
  <c r="T314" i="2"/>
  <c r="R314" i="2"/>
  <c r="P314" i="2"/>
  <c r="BI311" i="2"/>
  <c r="BH311" i="2"/>
  <c r="BG311" i="2"/>
  <c r="BF311" i="2"/>
  <c r="T311" i="2"/>
  <c r="R311" i="2"/>
  <c r="P311" i="2"/>
  <c r="BI308" i="2"/>
  <c r="BH308" i="2"/>
  <c r="BG308" i="2"/>
  <c r="BF308" i="2"/>
  <c r="T308" i="2"/>
  <c r="R308" i="2"/>
  <c r="P308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300" i="2"/>
  <c r="BH300" i="2"/>
  <c r="BG300" i="2"/>
  <c r="BF300" i="2"/>
  <c r="T300" i="2"/>
  <c r="R300" i="2"/>
  <c r="P300" i="2"/>
  <c r="BI297" i="2"/>
  <c r="BH297" i="2"/>
  <c r="BG297" i="2"/>
  <c r="BF297" i="2"/>
  <c r="T297" i="2"/>
  <c r="R297" i="2"/>
  <c r="P297" i="2"/>
  <c r="BI295" i="2"/>
  <c r="BH295" i="2"/>
  <c r="BG295" i="2"/>
  <c r="BF295" i="2"/>
  <c r="T295" i="2"/>
  <c r="R295" i="2"/>
  <c r="P295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R288" i="2"/>
  <c r="P288" i="2"/>
  <c r="BI284" i="2"/>
  <c r="BH284" i="2"/>
  <c r="BG284" i="2"/>
  <c r="BF284" i="2"/>
  <c r="T284" i="2"/>
  <c r="R284" i="2"/>
  <c r="P284" i="2"/>
  <c r="BI281" i="2"/>
  <c r="BH281" i="2"/>
  <c r="BG281" i="2"/>
  <c r="BF281" i="2"/>
  <c r="T281" i="2"/>
  <c r="R281" i="2"/>
  <c r="P281" i="2"/>
  <c r="BI278" i="2"/>
  <c r="BH278" i="2"/>
  <c r="BG278" i="2"/>
  <c r="BF278" i="2"/>
  <c r="T278" i="2"/>
  <c r="R278" i="2"/>
  <c r="P278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3" i="2"/>
  <c r="BH273" i="2"/>
  <c r="BG273" i="2"/>
  <c r="BF273" i="2"/>
  <c r="T273" i="2"/>
  <c r="R273" i="2"/>
  <c r="P273" i="2"/>
  <c r="BI272" i="2"/>
  <c r="BH272" i="2"/>
  <c r="BG272" i="2"/>
  <c r="BF272" i="2"/>
  <c r="T272" i="2"/>
  <c r="R272" i="2"/>
  <c r="P272" i="2"/>
  <c r="BI270" i="2"/>
  <c r="BH270" i="2"/>
  <c r="BG270" i="2"/>
  <c r="BF270" i="2"/>
  <c r="T270" i="2"/>
  <c r="R270" i="2"/>
  <c r="P270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59" i="2"/>
  <c r="BH259" i="2"/>
  <c r="BG259" i="2"/>
  <c r="BF259" i="2"/>
  <c r="T259" i="2"/>
  <c r="R259" i="2"/>
  <c r="P259" i="2"/>
  <c r="BI257" i="2"/>
  <c r="BH257" i="2"/>
  <c r="BG257" i="2"/>
  <c r="BF257" i="2"/>
  <c r="T257" i="2"/>
  <c r="R257" i="2"/>
  <c r="P257" i="2"/>
  <c r="BI254" i="2"/>
  <c r="BH254" i="2"/>
  <c r="BG254" i="2"/>
  <c r="BF254" i="2"/>
  <c r="T254" i="2"/>
  <c r="R254" i="2"/>
  <c r="P254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R249" i="2"/>
  <c r="P249" i="2"/>
  <c r="BI247" i="2"/>
  <c r="BH247" i="2"/>
  <c r="BG247" i="2"/>
  <c r="BF247" i="2"/>
  <c r="T247" i="2"/>
  <c r="R247" i="2"/>
  <c r="P247" i="2"/>
  <c r="BI245" i="2"/>
  <c r="BH245" i="2"/>
  <c r="BG245" i="2"/>
  <c r="BF245" i="2"/>
  <c r="T245" i="2"/>
  <c r="R245" i="2"/>
  <c r="P245" i="2"/>
  <c r="BI242" i="2"/>
  <c r="BH242" i="2"/>
  <c r="BG242" i="2"/>
  <c r="BF242" i="2"/>
  <c r="T242" i="2"/>
  <c r="R242" i="2"/>
  <c r="P242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2" i="2"/>
  <c r="BH212" i="2"/>
  <c r="BG212" i="2"/>
  <c r="BF212" i="2"/>
  <c r="T212" i="2"/>
  <c r="R212" i="2"/>
  <c r="P212" i="2"/>
  <c r="BI210" i="2"/>
  <c r="BH210" i="2"/>
  <c r="BG210" i="2"/>
  <c r="BF210" i="2"/>
  <c r="T210" i="2"/>
  <c r="R210" i="2"/>
  <c r="P210" i="2"/>
  <c r="BI207" i="2"/>
  <c r="BH207" i="2"/>
  <c r="BG207" i="2"/>
  <c r="BF207" i="2"/>
  <c r="T207" i="2"/>
  <c r="R207" i="2"/>
  <c r="P207" i="2"/>
  <c r="BI205" i="2"/>
  <c r="BH205" i="2"/>
  <c r="BG205" i="2"/>
  <c r="BF205" i="2"/>
  <c r="T205" i="2"/>
  <c r="R205" i="2"/>
  <c r="P205" i="2"/>
  <c r="BI202" i="2"/>
  <c r="BH202" i="2"/>
  <c r="BG202" i="2"/>
  <c r="BF202" i="2"/>
  <c r="T202" i="2"/>
  <c r="R202" i="2"/>
  <c r="P202" i="2"/>
  <c r="BI200" i="2"/>
  <c r="BH200" i="2"/>
  <c r="BG200" i="2"/>
  <c r="BF200" i="2"/>
  <c r="T200" i="2"/>
  <c r="R200" i="2"/>
  <c r="P200" i="2"/>
  <c r="BI197" i="2"/>
  <c r="BH197" i="2"/>
  <c r="BG197" i="2"/>
  <c r="BF197" i="2"/>
  <c r="T197" i="2"/>
  <c r="R197" i="2"/>
  <c r="P197" i="2"/>
  <c r="BI195" i="2"/>
  <c r="BH195" i="2"/>
  <c r="BG195" i="2"/>
  <c r="BF195" i="2"/>
  <c r="T195" i="2"/>
  <c r="R195" i="2"/>
  <c r="P195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4" i="2"/>
  <c r="BH164" i="2"/>
  <c r="BG164" i="2"/>
  <c r="BF164" i="2"/>
  <c r="T164" i="2"/>
  <c r="R164" i="2"/>
  <c r="P164" i="2"/>
  <c r="BI161" i="2"/>
  <c r="BH161" i="2"/>
  <c r="BG161" i="2"/>
  <c r="BF161" i="2"/>
  <c r="T161" i="2"/>
  <c r="R161" i="2"/>
  <c r="P161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T145" i="2" s="1"/>
  <c r="R146" i="2"/>
  <c r="R145" i="2" s="1"/>
  <c r="P146" i="2"/>
  <c r="P145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5" i="2"/>
  <c r="BH125" i="2"/>
  <c r="BG125" i="2"/>
  <c r="BF125" i="2"/>
  <c r="T125" i="2"/>
  <c r="R125" i="2"/>
  <c r="P125" i="2"/>
  <c r="BI120" i="2"/>
  <c r="BH120" i="2"/>
  <c r="BG120" i="2"/>
  <c r="BF120" i="2"/>
  <c r="T120" i="2"/>
  <c r="R120" i="2"/>
  <c r="P120" i="2"/>
  <c r="BI118" i="2"/>
  <c r="BH118" i="2"/>
  <c r="BG118" i="2"/>
  <c r="BF118" i="2"/>
  <c r="T118" i="2"/>
  <c r="R118" i="2"/>
  <c r="P118" i="2"/>
  <c r="BI112" i="2"/>
  <c r="BH112" i="2"/>
  <c r="BG112" i="2"/>
  <c r="BF112" i="2"/>
  <c r="T112" i="2"/>
  <c r="R112" i="2"/>
  <c r="P112" i="2"/>
  <c r="BI110" i="2"/>
  <c r="BH110" i="2"/>
  <c r="BG110" i="2"/>
  <c r="BF110" i="2"/>
  <c r="T110" i="2"/>
  <c r="R110" i="2"/>
  <c r="P110" i="2"/>
  <c r="BI106" i="2"/>
  <c r="BH106" i="2"/>
  <c r="BG106" i="2"/>
  <c r="BF106" i="2"/>
  <c r="T106" i="2"/>
  <c r="R106" i="2"/>
  <c r="P106" i="2"/>
  <c r="BI101" i="2"/>
  <c r="BH101" i="2"/>
  <c r="BG101" i="2"/>
  <c r="BF101" i="2"/>
  <c r="T101" i="2"/>
  <c r="R101" i="2"/>
  <c r="P101" i="2"/>
  <c r="BI96" i="2"/>
  <c r="BH96" i="2"/>
  <c r="BG96" i="2"/>
  <c r="BF96" i="2"/>
  <c r="T96" i="2"/>
  <c r="R96" i="2"/>
  <c r="P96" i="2"/>
  <c r="F87" i="2"/>
  <c r="E85" i="2"/>
  <c r="F48" i="2"/>
  <c r="E46" i="2"/>
  <c r="J22" i="2"/>
  <c r="E22" i="2"/>
  <c r="J51" i="2" s="1"/>
  <c r="J21" i="2"/>
  <c r="J19" i="2"/>
  <c r="E19" i="2"/>
  <c r="J50" i="2" s="1"/>
  <c r="J18" i="2"/>
  <c r="J16" i="2"/>
  <c r="E16" i="2"/>
  <c r="F51" i="2" s="1"/>
  <c r="J15" i="2"/>
  <c r="J13" i="2"/>
  <c r="E13" i="2"/>
  <c r="F89" i="2" s="1"/>
  <c r="J12" i="2"/>
  <c r="J10" i="2"/>
  <c r="J48" i="2"/>
  <c r="L50" i="1"/>
  <c r="AM50" i="1"/>
  <c r="AM49" i="1"/>
  <c r="L49" i="1"/>
  <c r="AM47" i="1"/>
  <c r="L47" i="1"/>
  <c r="L45" i="1"/>
  <c r="L44" i="1"/>
  <c r="BK383" i="2"/>
  <c r="BK351" i="2"/>
  <c r="BK251" i="2"/>
  <c r="BK226" i="2"/>
  <c r="BK187" i="2"/>
  <c r="J132" i="2"/>
  <c r="J372" i="2"/>
  <c r="BK318" i="2"/>
  <c r="J292" i="2"/>
  <c r="J266" i="2"/>
  <c r="BK164" i="2"/>
  <c r="J120" i="2"/>
  <c r="J399" i="2"/>
  <c r="J345" i="2"/>
  <c r="BK281" i="2"/>
  <c r="BK214" i="2"/>
  <c r="J180" i="2"/>
  <c r="BK106" i="2"/>
  <c r="BK372" i="2"/>
  <c r="J348" i="2"/>
  <c r="J306" i="2"/>
  <c r="BK254" i="2"/>
  <c r="BK207" i="2"/>
  <c r="BK174" i="2"/>
  <c r="BK135" i="2"/>
  <c r="J413" i="2"/>
  <c r="J383" i="2"/>
  <c r="BK350" i="2"/>
  <c r="J297" i="2"/>
  <c r="BK242" i="2"/>
  <c r="J217" i="2"/>
  <c r="BK168" i="2"/>
  <c r="J96" i="2"/>
  <c r="J364" i="2"/>
  <c r="BK339" i="2"/>
  <c r="BK295" i="2"/>
  <c r="J259" i="2"/>
  <c r="J232" i="2"/>
  <c r="BK200" i="2"/>
  <c r="J110" i="2"/>
  <c r="BK426" i="2"/>
  <c r="BK423" i="2"/>
  <c r="BK419" i="2"/>
  <c r="BK365" i="2"/>
  <c r="BK322" i="2"/>
  <c r="BK237" i="2"/>
  <c r="BK215" i="2"/>
  <c r="J185" i="2"/>
  <c r="BK132" i="2"/>
  <c r="J373" i="2"/>
  <c r="BK335" i="2"/>
  <c r="BK273" i="2"/>
  <c r="BK231" i="2"/>
  <c r="BK150" i="2"/>
  <c r="BK409" i="2"/>
  <c r="BK331" i="2"/>
  <c r="J304" i="2"/>
  <c r="J262" i="2"/>
  <c r="J135" i="2"/>
  <c r="BK96" i="2"/>
  <c r="BK373" i="2"/>
  <c r="BK304" i="2"/>
  <c r="J226" i="2"/>
  <c r="J197" i="2"/>
  <c r="J394" i="2"/>
  <c r="J368" i="2"/>
  <c r="J335" i="2"/>
  <c r="J257" i="2"/>
  <c r="BK234" i="2"/>
  <c r="J168" i="2"/>
  <c r="BK377" i="2"/>
  <c r="BK333" i="2"/>
  <c r="J275" i="2"/>
  <c r="J238" i="2"/>
  <c r="BK221" i="2"/>
  <c r="BK180" i="2"/>
  <c r="J419" i="2"/>
  <c r="J360" i="2"/>
  <c r="J329" i="2"/>
  <c r="J272" i="2"/>
  <c r="J245" i="2"/>
  <c r="BK210" i="2"/>
  <c r="J155" i="2"/>
  <c r="BK430" i="2"/>
  <c r="BK421" i="2"/>
  <c r="J369" i="2"/>
  <c r="BK297" i="2"/>
  <c r="BK220" i="2"/>
  <c r="BK202" i="2"/>
  <c r="J137" i="2"/>
  <c r="J357" i="2"/>
  <c r="J331" i="2"/>
  <c r="BK249" i="2"/>
  <c r="J202" i="2"/>
  <c r="J174" i="2"/>
  <c r="BK110" i="2"/>
  <c r="J343" i="2"/>
  <c r="J295" i="2"/>
  <c r="J231" i="2"/>
  <c r="J133" i="2"/>
  <c r="AS54" i="1"/>
  <c r="BK369" i="2"/>
  <c r="J318" i="2"/>
  <c r="BK257" i="2"/>
  <c r="J207" i="2"/>
  <c r="BK125" i="2"/>
  <c r="J375" i="2"/>
  <c r="J336" i="2"/>
  <c r="J278" i="2"/>
  <c r="BK240" i="2"/>
  <c r="BK192" i="2"/>
  <c r="J150" i="2"/>
  <c r="BK399" i="2"/>
  <c r="BK363" i="2"/>
  <c r="J300" i="2"/>
  <c r="BK266" i="2"/>
  <c r="J234" i="2"/>
  <c r="J212" i="2"/>
  <c r="BK137" i="2"/>
  <c r="BK379" i="2"/>
  <c r="BK343" i="2"/>
  <c r="J284" i="2"/>
  <c r="BK247" i="2"/>
  <c r="BK217" i="2"/>
  <c r="BK140" i="2"/>
  <c r="BK427" i="2"/>
  <c r="J425" i="2"/>
  <c r="BK380" i="2"/>
  <c r="BK353" i="2"/>
  <c r="J242" i="2"/>
  <c r="J214" i="2"/>
  <c r="BK170" i="2"/>
  <c r="BK118" i="2"/>
  <c r="J390" i="2"/>
  <c r="J338" i="2"/>
  <c r="BK311" i="2"/>
  <c r="J247" i="2"/>
  <c r="BK197" i="2"/>
  <c r="J170" i="2"/>
  <c r="J106" i="2"/>
  <c r="BK347" i="2"/>
  <c r="J308" i="2"/>
  <c r="BK275" i="2"/>
  <c r="BK139" i="2"/>
  <c r="J112" i="2"/>
  <c r="J409" i="2"/>
  <c r="BK326" i="2"/>
  <c r="J267" i="2"/>
  <c r="J210" i="2"/>
  <c r="BK177" i="2"/>
  <c r="BK413" i="2"/>
  <c r="J339" i="2"/>
  <c r="J270" i="2"/>
  <c r="J237" i="2"/>
  <c r="J195" i="2"/>
  <c r="BK120" i="2"/>
  <c r="BK392" i="2"/>
  <c r="BK356" i="2"/>
  <c r="BK306" i="2"/>
  <c r="BK272" i="2"/>
  <c r="BK235" i="2"/>
  <c r="J215" i="2"/>
  <c r="BK161" i="2"/>
  <c r="J380" i="2"/>
  <c r="J350" i="2"/>
  <c r="BK308" i="2"/>
  <c r="J249" i="2"/>
  <c r="J220" i="2"/>
  <c r="BK158" i="2"/>
  <c r="J101" i="2"/>
  <c r="BK425" i="2"/>
  <c r="J377" i="2"/>
  <c r="J347" i="2"/>
  <c r="J264" i="2"/>
  <c r="J219" i="2"/>
  <c r="J205" i="2"/>
  <c r="BK146" i="2"/>
  <c r="BK112" i="2"/>
  <c r="J388" i="2"/>
  <c r="BK348" i="2"/>
  <c r="J288" i="2"/>
  <c r="J240" i="2"/>
  <c r="BK216" i="2"/>
  <c r="J190" i="2"/>
  <c r="J146" i="2"/>
  <c r="BK368" i="2"/>
  <c r="BK314" i="2"/>
  <c r="BK276" i="2"/>
  <c r="BK219" i="2"/>
  <c r="BK101" i="2"/>
  <c r="J379" i="2"/>
  <c r="BK338" i="2"/>
  <c r="J273" i="2"/>
  <c r="BK245" i="2"/>
  <c r="BK205" i="2"/>
  <c r="J158" i="2"/>
  <c r="BK388" i="2"/>
  <c r="BK357" i="2"/>
  <c r="BK284" i="2"/>
  <c r="J252" i="2"/>
  <c r="BK229" i="2"/>
  <c r="J161" i="2"/>
  <c r="BK390" i="2"/>
  <c r="J353" i="2"/>
  <c r="J311" i="2"/>
  <c r="BK288" i="2"/>
  <c r="BK262" i="2"/>
  <c r="J229" i="2"/>
  <c r="BK185" i="2"/>
  <c r="BK155" i="2"/>
  <c r="J402" i="2"/>
  <c r="J351" i="2"/>
  <c r="BK336" i="2"/>
  <c r="BK292" i="2"/>
  <c r="BK252" i="2"/>
  <c r="BK224" i="2"/>
  <c r="J187" i="2"/>
  <c r="J118" i="2"/>
  <c r="J427" i="2"/>
  <c r="J423" i="2"/>
  <c r="BK375" i="2"/>
  <c r="J333" i="2"/>
  <c r="BK232" i="2"/>
  <c r="J216" i="2"/>
  <c r="BK182" i="2"/>
  <c r="J130" i="2"/>
  <c r="J356" i="2"/>
  <c r="J322" i="2"/>
  <c r="BK267" i="2"/>
  <c r="J235" i="2"/>
  <c r="J192" i="2"/>
  <c r="J164" i="2"/>
  <c r="BK394" i="2"/>
  <c r="J326" i="2"/>
  <c r="J281" i="2"/>
  <c r="BK264" i="2"/>
  <c r="BK212" i="2"/>
  <c r="BK130" i="2"/>
  <c r="BK417" i="2"/>
  <c r="J363" i="2"/>
  <c r="BK270" i="2"/>
  <c r="BK238" i="2"/>
  <c r="J200" i="2"/>
  <c r="J417" i="2"/>
  <c r="BK364" i="2"/>
  <c r="BK329" i="2"/>
  <c r="BK259" i="2"/>
  <c r="J221" i="2"/>
  <c r="J177" i="2"/>
  <c r="BK133" i="2"/>
  <c r="BK402" i="2"/>
  <c r="J365" i="2"/>
  <c r="J314" i="2"/>
  <c r="BK278" i="2"/>
  <c r="J254" i="2"/>
  <c r="J224" i="2"/>
  <c r="BK190" i="2"/>
  <c r="J139" i="2"/>
  <c r="J392" i="2"/>
  <c r="BK345" i="2"/>
  <c r="BK300" i="2"/>
  <c r="J251" i="2"/>
  <c r="J223" i="2"/>
  <c r="J182" i="2"/>
  <c r="J430" i="2"/>
  <c r="J426" i="2"/>
  <c r="J421" i="2"/>
  <c r="BK360" i="2"/>
  <c r="J276" i="2"/>
  <c r="BK223" i="2"/>
  <c r="BK195" i="2"/>
  <c r="J140" i="2"/>
  <c r="J125" i="2"/>
  <c r="BK179" i="2" l="1"/>
  <c r="J179" i="2" s="1"/>
  <c r="J63" i="2" s="1"/>
  <c r="R269" i="2"/>
  <c r="R328" i="2"/>
  <c r="BK416" i="2"/>
  <c r="J416" i="2" s="1"/>
  <c r="J75" i="2" s="1"/>
  <c r="P179" i="2"/>
  <c r="T269" i="2"/>
  <c r="BK313" i="2"/>
  <c r="J313" i="2"/>
  <c r="J68" i="2" s="1"/>
  <c r="T359" i="2"/>
  <c r="T408" i="2"/>
  <c r="BK95" i="2"/>
  <c r="BK109" i="2"/>
  <c r="J109" i="2" s="1"/>
  <c r="J58" i="2" s="1"/>
  <c r="BK136" i="2"/>
  <c r="J136" i="2" s="1"/>
  <c r="J59" i="2" s="1"/>
  <c r="P149" i="2"/>
  <c r="R149" i="2"/>
  <c r="BK244" i="2"/>
  <c r="J244" i="2" s="1"/>
  <c r="J64" i="2" s="1"/>
  <c r="BK269" i="2"/>
  <c r="J269" i="2" s="1"/>
  <c r="J65" i="2" s="1"/>
  <c r="T283" i="2"/>
  <c r="T299" i="2"/>
  <c r="R313" i="2"/>
  <c r="T328" i="2"/>
  <c r="BK382" i="2"/>
  <c r="J382" i="2"/>
  <c r="J71" i="2" s="1"/>
  <c r="T416" i="2"/>
  <c r="T415" i="2" s="1"/>
  <c r="R95" i="2"/>
  <c r="T109" i="2"/>
  <c r="R136" i="2"/>
  <c r="T179" i="2"/>
  <c r="R244" i="2"/>
  <c r="BK283" i="2"/>
  <c r="J283" i="2" s="1"/>
  <c r="J66" i="2" s="1"/>
  <c r="BK299" i="2"/>
  <c r="J299" i="2" s="1"/>
  <c r="J67" i="2" s="1"/>
  <c r="BK328" i="2"/>
  <c r="J328" i="2"/>
  <c r="J69" i="2" s="1"/>
  <c r="R359" i="2"/>
  <c r="T382" i="2"/>
  <c r="R416" i="2"/>
  <c r="R415" i="2" s="1"/>
  <c r="T95" i="2"/>
  <c r="P109" i="2"/>
  <c r="P136" i="2"/>
  <c r="BK149" i="2"/>
  <c r="J149" i="2" s="1"/>
  <c r="J62" i="2" s="1"/>
  <c r="T149" i="2"/>
  <c r="P244" i="2"/>
  <c r="P269" i="2"/>
  <c r="P283" i="2"/>
  <c r="P299" i="2"/>
  <c r="P313" i="2"/>
  <c r="T313" i="2"/>
  <c r="BK359" i="2"/>
  <c r="J359" i="2"/>
  <c r="J70" i="2" s="1"/>
  <c r="P382" i="2"/>
  <c r="BK408" i="2"/>
  <c r="J408" i="2"/>
  <c r="J73" i="2" s="1"/>
  <c r="P408" i="2"/>
  <c r="R408" i="2"/>
  <c r="P95" i="2"/>
  <c r="P94" i="2" s="1"/>
  <c r="R109" i="2"/>
  <c r="T136" i="2"/>
  <c r="R179" i="2"/>
  <c r="T244" i="2"/>
  <c r="R283" i="2"/>
  <c r="R299" i="2"/>
  <c r="P328" i="2"/>
  <c r="P359" i="2"/>
  <c r="R382" i="2"/>
  <c r="P416" i="2"/>
  <c r="P415" i="2" s="1"/>
  <c r="BK145" i="2"/>
  <c r="J145" i="2" s="1"/>
  <c r="J60" i="2" s="1"/>
  <c r="BK401" i="2"/>
  <c r="J401" i="2" s="1"/>
  <c r="J72" i="2" s="1"/>
  <c r="F50" i="2"/>
  <c r="J90" i="2"/>
  <c r="BE110" i="2"/>
  <c r="BE150" i="2"/>
  <c r="BE161" i="2"/>
  <c r="BE180" i="2"/>
  <c r="BE231" i="2"/>
  <c r="BE235" i="2"/>
  <c r="BE270" i="2"/>
  <c r="BE272" i="2"/>
  <c r="BE318" i="2"/>
  <c r="BE338" i="2"/>
  <c r="BE339" i="2"/>
  <c r="BE364" i="2"/>
  <c r="BE392" i="2"/>
  <c r="BE394" i="2"/>
  <c r="BE419" i="2"/>
  <c r="BE421" i="2"/>
  <c r="BE423" i="2"/>
  <c r="BE425" i="2"/>
  <c r="BE426" i="2"/>
  <c r="BE427" i="2"/>
  <c r="BE430" i="2"/>
  <c r="J89" i="2"/>
  <c r="BE125" i="2"/>
  <c r="BE137" i="2"/>
  <c r="BE139" i="2"/>
  <c r="BE185" i="2"/>
  <c r="BE192" i="2"/>
  <c r="BE195" i="2"/>
  <c r="BE197" i="2"/>
  <c r="BE207" i="2"/>
  <c r="BE240" i="2"/>
  <c r="BE245" i="2"/>
  <c r="BE249" i="2"/>
  <c r="BE306" i="2"/>
  <c r="BE335" i="2"/>
  <c r="BE356" i="2"/>
  <c r="BE133" i="2"/>
  <c r="BE135" i="2"/>
  <c r="BE174" i="2"/>
  <c r="BE177" i="2"/>
  <c r="BE220" i="2"/>
  <c r="BE257" i="2"/>
  <c r="BE329" i="2"/>
  <c r="BE331" i="2"/>
  <c r="BE336" i="2"/>
  <c r="BE369" i="2"/>
  <c r="BE372" i="2"/>
  <c r="BE373" i="2"/>
  <c r="BE375" i="2"/>
  <c r="BE409" i="2"/>
  <c r="J87" i="2"/>
  <c r="BE96" i="2"/>
  <c r="BE101" i="2"/>
  <c r="BE106" i="2"/>
  <c r="BE112" i="2"/>
  <c r="BE118" i="2"/>
  <c r="BE130" i="2"/>
  <c r="BE132" i="2"/>
  <c r="BE155" i="2"/>
  <c r="BE158" i="2"/>
  <c r="BE164" i="2"/>
  <c r="BE182" i="2"/>
  <c r="BE190" i="2"/>
  <c r="BE200" i="2"/>
  <c r="BE202" i="2"/>
  <c r="BE205" i="2"/>
  <c r="BE210" i="2"/>
  <c r="BE212" i="2"/>
  <c r="BE217" i="2"/>
  <c r="BE219" i="2"/>
  <c r="BE224" i="2"/>
  <c r="BE226" i="2"/>
  <c r="BE232" i="2"/>
  <c r="BE273" i="2"/>
  <c r="BE275" i="2"/>
  <c r="BE314" i="2"/>
  <c r="BE322" i="2"/>
  <c r="BE326" i="2"/>
  <c r="BE343" i="2"/>
  <c r="BE345" i="2"/>
  <c r="BE380" i="2"/>
  <c r="BE383" i="2"/>
  <c r="BE399" i="2"/>
  <c r="F90" i="2"/>
  <c r="BE120" i="2"/>
  <c r="BE168" i="2"/>
  <c r="BE170" i="2"/>
  <c r="BE187" i="2"/>
  <c r="BE229" i="2"/>
  <c r="BE237" i="2"/>
  <c r="BE242" i="2"/>
  <c r="BE254" i="2"/>
  <c r="BE292" i="2"/>
  <c r="BE295" i="2"/>
  <c r="BE297" i="2"/>
  <c r="BE308" i="2"/>
  <c r="BE311" i="2"/>
  <c r="BE347" i="2"/>
  <c r="BE348" i="2"/>
  <c r="BE402" i="2"/>
  <c r="BE146" i="2"/>
  <c r="BE216" i="2"/>
  <c r="BE234" i="2"/>
  <c r="BE247" i="2"/>
  <c r="BE267" i="2"/>
  <c r="BE288" i="2"/>
  <c r="BE350" i="2"/>
  <c r="BE351" i="2"/>
  <c r="BE357" i="2"/>
  <c r="BE360" i="2"/>
  <c r="BE363" i="2"/>
  <c r="BE377" i="2"/>
  <c r="BE379" i="2"/>
  <c r="BE388" i="2"/>
  <c r="BE390" i="2"/>
  <c r="BE413" i="2"/>
  <c r="BE140" i="2"/>
  <c r="BE214" i="2"/>
  <c r="BE215" i="2"/>
  <c r="BE221" i="2"/>
  <c r="BE223" i="2"/>
  <c r="BE238" i="2"/>
  <c r="BE251" i="2"/>
  <c r="BE252" i="2"/>
  <c r="BE259" i="2"/>
  <c r="BE262" i="2"/>
  <c r="BE264" i="2"/>
  <c r="BE266" i="2"/>
  <c r="BE276" i="2"/>
  <c r="BE278" i="2"/>
  <c r="BE281" i="2"/>
  <c r="BE284" i="2"/>
  <c r="BE300" i="2"/>
  <c r="BE304" i="2"/>
  <c r="BE333" i="2"/>
  <c r="BE353" i="2"/>
  <c r="BE365" i="2"/>
  <c r="BE368" i="2"/>
  <c r="BE417" i="2"/>
  <c r="F32" i="2"/>
  <c r="BA55" i="1" s="1"/>
  <c r="BA54" i="1" s="1"/>
  <c r="AW54" i="1" s="1"/>
  <c r="AK30" i="1" s="1"/>
  <c r="F34" i="2"/>
  <c r="BC55" i="1" s="1"/>
  <c r="BC54" i="1" s="1"/>
  <c r="AY54" i="1" s="1"/>
  <c r="J32" i="2"/>
  <c r="AW55" i="1" s="1"/>
  <c r="F33" i="2"/>
  <c r="BB55" i="1" s="1"/>
  <c r="BB54" i="1" s="1"/>
  <c r="AX54" i="1" s="1"/>
  <c r="F35" i="2"/>
  <c r="BD55" i="1" s="1"/>
  <c r="BD54" i="1" s="1"/>
  <c r="W33" i="1" s="1"/>
  <c r="T148" i="2" l="1"/>
  <c r="T93" i="2" s="1"/>
  <c r="R94" i="2"/>
  <c r="T94" i="2"/>
  <c r="R148" i="2"/>
  <c r="P148" i="2"/>
  <c r="P93" i="2" s="1"/>
  <c r="AU55" i="1" s="1"/>
  <c r="AU54" i="1" s="1"/>
  <c r="BK94" i="2"/>
  <c r="J94" i="2"/>
  <c r="J56" i="2" s="1"/>
  <c r="J95" i="2"/>
  <c r="J57" i="2"/>
  <c r="BK148" i="2"/>
  <c r="J148" i="2" s="1"/>
  <c r="J61" i="2" s="1"/>
  <c r="BK415" i="2"/>
  <c r="J415" i="2" s="1"/>
  <c r="J74" i="2" s="1"/>
  <c r="W31" i="1"/>
  <c r="F31" i="2"/>
  <c r="AZ55" i="1" s="1"/>
  <c r="AZ54" i="1" s="1"/>
  <c r="W29" i="1" s="1"/>
  <c r="W32" i="1"/>
  <c r="J31" i="2"/>
  <c r="AV55" i="1" s="1"/>
  <c r="AT55" i="1" s="1"/>
  <c r="W30" i="1"/>
  <c r="R93" i="2" l="1"/>
  <c r="BK93" i="2"/>
  <c r="J93" i="2" s="1"/>
  <c r="J28" i="2" s="1"/>
  <c r="AG55" i="1" s="1"/>
  <c r="AG54" i="1" s="1"/>
  <c r="AK26" i="1" s="1"/>
  <c r="AV54" i="1"/>
  <c r="AK29" i="1" s="1"/>
  <c r="AK35" i="1" l="1"/>
  <c r="J37" i="2"/>
  <c r="J55" i="2"/>
  <c r="AN55" i="1"/>
  <c r="AT54" i="1"/>
  <c r="AN54" i="1" s="1"/>
</calcChain>
</file>

<file path=xl/sharedStrings.xml><?xml version="1.0" encoding="utf-8"?>
<sst xmlns="http://schemas.openxmlformats.org/spreadsheetml/2006/main" count="3640" uniqueCount="836">
  <si>
    <t>Export Komplet</t>
  </si>
  <si>
    <t>VZ</t>
  </si>
  <si>
    <t>2.0</t>
  </si>
  <si>
    <t>ZAMOK</t>
  </si>
  <si>
    <t>False</t>
  </si>
  <si>
    <t>{694c0b32-438e-4cc8-aab5-2dd46600494b}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</si>
  <si>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</si>
  <si>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</si>
  <si>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</si>
  <si>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</si>
  <si>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</si>
  <si>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</si>
  <si>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</si>
  <si>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</si>
  <si>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2025a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</si>
  <si>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</si>
  <si>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</si>
  <si>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OÚMP_-_2022_01_12_-_změna_stavby_-_projekt_-_rozpočet - II.etapa dokončovací práce</t>
  </si>
  <si>
    <t>KSO:</t>
  </si>
  <si>
    <t/>
  </si>
  <si>
    <t>CC-CZ:</t>
  </si>
  <si>
    <t>Místo:</t>
  </si>
  <si>
    <t xml:space="preserve"> </t>
  </si>
  <si>
    <t>Datum:</t>
  </si>
  <si>
    <t>28. 8. 2025</t>
  </si>
  <si>
    <t>Zadavatel:</t>
  </si>
  <si>
    <t>IČ:</t>
  </si>
  <si>
    <t>DIČ: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</si>
  <si>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</si>
  <si>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</si>
  <si>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</si>
  <si>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</si>
  <si>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</si>
  <si>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</si>
  <si>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</si>
  <si>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</si>
  <si>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</si>
  <si>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</si>
  <si>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</si>
  <si>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</si>
  <si>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</si>
  <si>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</si>
  <si>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</si>
  <si>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</si>
  <si>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</si>
  <si>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</si>
  <si>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</si>
  <si>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</si>
  <si>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</si>
  <si>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</si>
  <si>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</si>
  <si>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</si>
  <si>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</si>
  <si>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</si>
  <si>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</si>
  <si>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</si>
  <si>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</si>
  <si>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</si>
  <si>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</si>
  <si>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</si>
  <si>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</si>
  <si>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</si>
  <si>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</si>
  <si>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</si>
  <si>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</si>
  <si>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</si>
  <si>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</si>
  <si>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</si>
  <si>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</si>
  <si>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</si>
  <si>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</si>
  <si>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</si>
  <si>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</si>
  <si>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</si>
  <si>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</si>
  <si>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</si>
  <si>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</si>
  <si>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</si>
  <si>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</si>
  <si>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</si>
  <si>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</si>
  <si>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</si>
  <si>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</si>
  <si>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</si>
  <si>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</si>
  <si>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</si>
  <si>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</si>
  <si>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</si>
  <si>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713 - Izolace tepelné</t>
  </si>
  <si>
    <t xml:space="preserve">    741 - Elektroinstalace - silnoproud</t>
  </si>
  <si>
    <t xml:space="preserve">    742 - Elektroinstalace - slaboproud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</si>
  <si>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</si>
  <si>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</si>
  <si>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</si>
  <si>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</si>
  <si>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</si>
  <si>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</si>
  <si>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777 - Podlahy lité</t>
  </si>
  <si>
    <t xml:space="preserve">    783 - Dokončovací práce - nátěry</t>
  </si>
  <si>
    <t xml:space="preserve">    784 - Dokončovací práce - malby a tapety</t>
  </si>
  <si>
    <t>M - Práce a dodávky M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</si>
  <si>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</si>
  <si>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</si>
  <si>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</si>
  <si>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</si>
  <si>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</si>
  <si>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</si>
  <si>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</si>
  <si>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</si>
  <si>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</si>
  <si>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</si>
  <si>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</si>
  <si>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</si>
  <si>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</si>
  <si>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</si>
  <si>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</si>
  <si>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</si>
  <si>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</si>
  <si>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</si>
  <si>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>Komunikace pozemní</t>
  </si>
  <si>
    <t>K</t>
  </si>
  <si>
    <t>564851111</t>
  </si>
  <si>
    <t>Podklad ze štěrkodrtě ŠD tl 150 mm</t>
  </si>
  <si>
    <t>m2</t>
  </si>
  <si>
    <t>CS ÚRS 2025 02</t>
  </si>
  <si>
    <t>4</t>
  </si>
  <si>
    <t>-1228319690</t>
  </si>
  <si>
    <t>Online PSC</t>
  </si>
  <si>
    <t>https://podminky.urs.cz/item/CS_URS_2025_02/564851111</t>
  </si>
  <si>
    <t>VV</t>
  </si>
  <si>
    <t>pod zádlažbu z kamenné dlažby</t>
  </si>
  <si>
    <t>6,5*0,2</t>
  </si>
  <si>
    <t>Součet</t>
  </si>
  <si>
    <t>591111111</t>
  </si>
  <si>
    <t>Kladení dlažby z kostek velkých z kamene do lože z kameniva těženého tl 50 mm</t>
  </si>
  <si>
    <t>-802508586</t>
  </si>
  <si>
    <t>https://podminky.urs.cz/item/CS_URS_2025_02/591111111</t>
  </si>
  <si>
    <t>zádlažba před garáží</t>
  </si>
  <si>
    <t>3</t>
  </si>
  <si>
    <t>M</t>
  </si>
  <si>
    <t>58381008.R01</t>
  </si>
  <si>
    <t>kostka dlažební žula velká 10/10</t>
  </si>
  <si>
    <t>8</t>
  </si>
  <si>
    <t>1272418814</t>
  </si>
  <si>
    <t>1,3*1,01 "Přepočtené koeficientem množství</t>
  </si>
  <si>
    <t>6</t>
  </si>
  <si>
    <t>Úpravy povrchů, podlahy a osazování výplní</t>
  </si>
  <si>
    <t>612131100</t>
  </si>
  <si>
    <t>Vápenný postřik vnitřních stěn nanášený ručně</t>
  </si>
  <si>
    <t>1349443386</t>
  </si>
  <si>
    <t>https://podminky.urs.cz/item/CS_URS_2025_02/612131100</t>
  </si>
  <si>
    <t>612315122</t>
  </si>
  <si>
    <t>Vápenná štuková omítka rýh ve stěnách š přes 150 do 300 mm</t>
  </si>
  <si>
    <t>-2101782632</t>
  </si>
  <si>
    <t>https://podminky.urs.cz/item/CS_URS_2025_02/612315122</t>
  </si>
  <si>
    <t>začištění po osazení válc. nosníků</t>
  </si>
  <si>
    <t>(6,6*3)*0,2</t>
  </si>
  <si>
    <t>(1,9*4)*0,16</t>
  </si>
  <si>
    <t>612321141</t>
  </si>
  <si>
    <t>Vápenocementová omítka štuková dvouvrstvá vnitřních stěn nanášená ručně</t>
  </si>
  <si>
    <t>761732703</t>
  </si>
  <si>
    <t>https://podminky.urs.cz/item/CS_URS_2025_02/612321141</t>
  </si>
  <si>
    <t>7</t>
  </si>
  <si>
    <t>612325302</t>
  </si>
  <si>
    <t>Vápenocementová štuková omítka ostění nebo nadpraží</t>
  </si>
  <si>
    <t>-3348349</t>
  </si>
  <si>
    <t>https://podminky.urs.cz/item/CS_URS_2025_02/612325302</t>
  </si>
  <si>
    <t>0,65*2,36*2</t>
  </si>
  <si>
    <t>1,5*0,65</t>
  </si>
  <si>
    <t>632441225</t>
  </si>
  <si>
    <t>Potěr anhydritový samonivelační litý C30 tl přes 45 do 50 mm</t>
  </si>
  <si>
    <t>-849235558</t>
  </si>
  <si>
    <t>https://podminky.urs.cz/item/CS_URS_2025_02/632441225</t>
  </si>
  <si>
    <t>skladba podlahy</t>
  </si>
  <si>
    <t>52,9</t>
  </si>
  <si>
    <t>9</t>
  </si>
  <si>
    <t>642942611</t>
  </si>
  <si>
    <t>Osazování zárubní nebo rámů dveřních kovových do 2,5 m2 na montážní pěnu</t>
  </si>
  <si>
    <t>kus</t>
  </si>
  <si>
    <t>-1081373491</t>
  </si>
  <si>
    <t>https://podminky.urs.cz/item/CS_URS_2025_02/642942611</t>
  </si>
  <si>
    <t>10</t>
  </si>
  <si>
    <t>55331591.R01</t>
  </si>
  <si>
    <t>zárubeň jednokřídlá ocelová  900*1970 mm vč.lakované povrchové úpravy</t>
  </si>
  <si>
    <t>-1448926564</t>
  </si>
  <si>
    <t>11</t>
  </si>
  <si>
    <t>642942721</t>
  </si>
  <si>
    <t>Osazování zárubní nebo rámů dveřních kovových přes 2,5 do 4,5 m2 na montážní pěnu</t>
  </si>
  <si>
    <t>-372902016</t>
  </si>
  <si>
    <t>https://podminky.urs.cz/item/CS_URS_2025_02/642942721</t>
  </si>
  <si>
    <t>55331775.R01</t>
  </si>
  <si>
    <t>zárubeň dvoukřídlá ocelová pro sádrokartonové příčky 1500*2360 mm vč.lakované povrchové úpravy</t>
  </si>
  <si>
    <t>-300977113</t>
  </si>
  <si>
    <t>Ostatní konstrukce a práce, bourání</t>
  </si>
  <si>
    <t>13</t>
  </si>
  <si>
    <t>953943211</t>
  </si>
  <si>
    <t>Osazování hasicího přístroje</t>
  </si>
  <si>
    <t>2090231356</t>
  </si>
  <si>
    <t>https://podminky.urs.cz/item/CS_URS_2025_02/953943211</t>
  </si>
  <si>
    <t>14</t>
  </si>
  <si>
    <t>44932114</t>
  </si>
  <si>
    <t>přístroj hasicí ruční práškový PG 6 LE</t>
  </si>
  <si>
    <t>152018350</t>
  </si>
  <si>
    <t>15</t>
  </si>
  <si>
    <t>977151123</t>
  </si>
  <si>
    <t>Jádrové vrty diamantovými korunkami do stavebních materiálů D přes 130 do 150 mm</t>
  </si>
  <si>
    <t>m</t>
  </si>
  <si>
    <t>-1113889392</t>
  </si>
  <si>
    <t>https://podminky.urs.cz/item/CS_URS_2025_02/977151123</t>
  </si>
  <si>
    <t>pro potrubí VZT</t>
  </si>
  <si>
    <t>0,3</t>
  </si>
  <si>
    <t>998</t>
  </si>
  <si>
    <t>Přesun hmot</t>
  </si>
  <si>
    <t>16</t>
  </si>
  <si>
    <t>998011009</t>
  </si>
  <si>
    <t>Přesun hmot pro budovy občanské výstavby, bydlení, výrobu a služby s nosnou svislou konstrukcí zděnou z cihel, tvárnic nebo kamene vodorovná dopravní vzdálenost do 100 m s omezením mechanizace pro budovy výšky přes 6 do 12 m</t>
  </si>
  <si>
    <t>t</t>
  </si>
  <si>
    <t>-804787528</t>
  </si>
  <si>
    <t>https://podminky.urs.cz/item/CS_URS_2025_02/998011009</t>
  </si>
  <si>
    <t>PSV</t>
  </si>
  <si>
    <t>Práce a dodávky PSV</t>
  </si>
  <si>
    <t>713</t>
  </si>
  <si>
    <t>Izolace tepelné</t>
  </si>
  <si>
    <t>17</t>
  </si>
  <si>
    <t>713121111</t>
  </si>
  <si>
    <t>Montáž izolace tepelné podlah volně kladenými rohožemi, pásy, dílci, deskami 1 vrstva</t>
  </si>
  <si>
    <t>747618225</t>
  </si>
  <si>
    <t>https://podminky.urs.cz/item/CS_URS_2025_02/713121111</t>
  </si>
  <si>
    <t>skladba podlahy na terénu</t>
  </si>
  <si>
    <t>18</t>
  </si>
  <si>
    <t>28375914</t>
  </si>
  <si>
    <t>deska EPS 150 pro konstrukce s vysokým zatížením λ=0,035 tl 100mm</t>
  </si>
  <si>
    <t>32</t>
  </si>
  <si>
    <t>-1496222932</t>
  </si>
  <si>
    <t>52,9*1,02 "Přepočtené koeficientem množství</t>
  </si>
  <si>
    <t>19</t>
  </si>
  <si>
    <t>713131143</t>
  </si>
  <si>
    <t>Montáž izolace tepelné stěn a základů lepením celoplošně v kombinaci s mechanickým kotvením rohoží, pásů, dílců, desek</t>
  </si>
  <si>
    <t>205079801</t>
  </si>
  <si>
    <t>(6,85+6,85+9,16)*0,5</t>
  </si>
  <si>
    <t>20</t>
  </si>
  <si>
    <t>28376422</t>
  </si>
  <si>
    <t>deska z polystyrénu XPS, hrana polodrážková a hladký povrch 300kPA tl 100mm</t>
  </si>
  <si>
    <t>575860327</t>
  </si>
  <si>
    <t>11,43*1,05 "Přepočtené koeficientem množství</t>
  </si>
  <si>
    <t>713151111</t>
  </si>
  <si>
    <t>Montáž izolace tepelné střech šikmých kladené volně mezi krokve rohoží, pásů, desek</t>
  </si>
  <si>
    <t>-1859248901</t>
  </si>
  <si>
    <t>https://podminky.urs.cz/item/CS_URS_2025_02/713151111</t>
  </si>
  <si>
    <t>s3/01</t>
  </si>
  <si>
    <t>6,5*8,28</t>
  </si>
  <si>
    <t>22</t>
  </si>
  <si>
    <t>63152356</t>
  </si>
  <si>
    <t>deska tepelně izolační minerální vkládaná do roštů nebo kazet provětrávaných kcí λ=0,035 tl 140mm</t>
  </si>
  <si>
    <t>-1456558122</t>
  </si>
  <si>
    <t>53,82*1,05 'Přepočtené koeficientem množství</t>
  </si>
  <si>
    <t>23</t>
  </si>
  <si>
    <t>713191132</t>
  </si>
  <si>
    <t>Montáž izolace tepelné podlah, stropů vrchem nebo střech překrytí separační fólií z PE</t>
  </si>
  <si>
    <t>2096201565</t>
  </si>
  <si>
    <t>https://podminky.urs.cz/item/CS_URS_2025_02/713191132</t>
  </si>
  <si>
    <t>24</t>
  </si>
  <si>
    <t>28323053</t>
  </si>
  <si>
    <t>fólie PE (500 kg/m3) separační podlahová oddělující tepelnou izolaci tl 0,6mm</t>
  </si>
  <si>
    <t>-119663320</t>
  </si>
  <si>
    <t>53,82*1,1655 "Přepočtené koeficientem množství</t>
  </si>
  <si>
    <t>25</t>
  </si>
  <si>
    <t>998713102</t>
  </si>
  <si>
    <t>Přesun hmot tonážní pro izolace tepelné v objektech v přes 6 do 12 m</t>
  </si>
  <si>
    <t>1917468766</t>
  </si>
  <si>
    <t>https://podminky.urs.cz/item/CS_URS_2025_02/998713102</t>
  </si>
  <si>
    <t>741</t>
  </si>
  <si>
    <t>Elektroinstalace - silnoproud</t>
  </si>
  <si>
    <t>26</t>
  </si>
  <si>
    <t>741122011</t>
  </si>
  <si>
    <t>Montáž kabel Cu bez ukončení uložený pod omítku plný kulatý 2x1,5 až 2,5 mm2 (např. CYKY)</t>
  </si>
  <si>
    <t>-1737336891</t>
  </si>
  <si>
    <t>https://podminky.urs.cz/item/CS_URS_2025_02/741122011</t>
  </si>
  <si>
    <t>27</t>
  </si>
  <si>
    <t>34111012</t>
  </si>
  <si>
    <t>kabel instalační jádro Cu plné izolace PVC plášť PVC 450/750V (CYKY) 2x4mm2</t>
  </si>
  <si>
    <t>958201325</t>
  </si>
  <si>
    <t>100*1,15 "Přepočtené koeficientem množství</t>
  </si>
  <si>
    <t>28</t>
  </si>
  <si>
    <t>741122015</t>
  </si>
  <si>
    <t>Montáž kabel Cu bez ukončení uložený pod omítku plný kulatý 3x1,5 mm2 (např. CYKY)</t>
  </si>
  <si>
    <t>1686846321</t>
  </si>
  <si>
    <t>https://podminky.urs.cz/item/CS_URS_2025_02/741122015</t>
  </si>
  <si>
    <t>29</t>
  </si>
  <si>
    <t>34111030</t>
  </si>
  <si>
    <t>kabel instalační jádro Cu plné izolace PVC plášť PVC 450/750V (CYKY) 3x1,5mm2</t>
  </si>
  <si>
    <t>1829346353</t>
  </si>
  <si>
    <t>75*1,15 "Přepočtené koeficientem množství</t>
  </si>
  <si>
    <t>30</t>
  </si>
  <si>
    <t>741122016</t>
  </si>
  <si>
    <t>Montáž kabel Cu bez ukončení uložený pod omítku plný kulatý 3x2,5 až 6 mm2 (např. CYKY)</t>
  </si>
  <si>
    <t>1281780038</t>
  </si>
  <si>
    <t>https://podminky.urs.cz/item/CS_URS_2025_02/741122016</t>
  </si>
  <si>
    <t>31</t>
  </si>
  <si>
    <t>34111036</t>
  </si>
  <si>
    <t>kabel instalační jádro Cu plné izolace PVC plášť PVC 450/750V (CYKY) 3x2,5mm2</t>
  </si>
  <si>
    <t>1869153043</t>
  </si>
  <si>
    <t>-675588531</t>
  </si>
  <si>
    <t>33</t>
  </si>
  <si>
    <t>34111042</t>
  </si>
  <si>
    <t>kabel instalační jádro Cu plné izolace PVC plášť PVC 450/750V (CYKY) 3x4mm2</t>
  </si>
  <si>
    <t>-1697600210</t>
  </si>
  <si>
    <t>15*1,15 "Přepočtené koeficientem množství</t>
  </si>
  <si>
    <t>34</t>
  </si>
  <si>
    <t>-1585492023</t>
  </si>
  <si>
    <t>35</t>
  </si>
  <si>
    <t>34111048</t>
  </si>
  <si>
    <t>kabel instalační jádro Cu plné izolace PVC plášť PVC 450/750V (CYKY) 3x6mm2</t>
  </si>
  <si>
    <t>-1342426881</t>
  </si>
  <si>
    <t>10*1,15 "Přepočtené koeficientem množství</t>
  </si>
  <si>
    <t>36</t>
  </si>
  <si>
    <t>741122031</t>
  </si>
  <si>
    <t>Montáž kabel Cu bez ukončení uložený pod omítku plný kulatý 5x1,5 až 2,5 mm2 (např. CYKY)</t>
  </si>
  <si>
    <t>-2110239514</t>
  </si>
  <si>
    <t>https://podminky.urs.cz/item/CS_URS_2025_02/741122031</t>
  </si>
  <si>
    <t>37</t>
  </si>
  <si>
    <t>34111094</t>
  </si>
  <si>
    <t>kabel instalační jádro Cu plné izolace PVC plášť PVC 450/750V (CYKY) 5x2,5mm2</t>
  </si>
  <si>
    <t>1913065331</t>
  </si>
  <si>
    <t>38</t>
  </si>
  <si>
    <t>741128005</t>
  </si>
  <si>
    <t>Ostatní práce při montáži vodičů a kabelů - trasování vedení na omítce</t>
  </si>
  <si>
    <t>86738346</t>
  </si>
  <si>
    <t>https://podminky.urs.cz/item/CS_URS_2025_02/741128005</t>
  </si>
  <si>
    <t>39</t>
  </si>
  <si>
    <t>741310001</t>
  </si>
  <si>
    <t>Montáž vypínač nástěnný 1-jednopólový prostředí normální se zapojením vodičů</t>
  </si>
  <si>
    <t>2042206351</t>
  </si>
  <si>
    <t>https://podminky.urs.cz/item/CS_URS_2025_02/741310001</t>
  </si>
  <si>
    <t>40</t>
  </si>
  <si>
    <t>34535015</t>
  </si>
  <si>
    <t>spínač nástěnný jednopólový, řazení 1, IP44, šroubové svorky</t>
  </si>
  <si>
    <t>1286756626</t>
  </si>
  <si>
    <t>41</t>
  </si>
  <si>
    <t>34539059</t>
  </si>
  <si>
    <t>rámeček jednonásobný</t>
  </si>
  <si>
    <t>-1436510323</t>
  </si>
  <si>
    <t>42</t>
  </si>
  <si>
    <t>34539000</t>
  </si>
  <si>
    <t>přístroj spínače jednopólového, řazení 1, 1So šroubové svorky</t>
  </si>
  <si>
    <t>915517320</t>
  </si>
  <si>
    <t>43</t>
  </si>
  <si>
    <t>741313001</t>
  </si>
  <si>
    <t>Montáž zásuvka (polo)zapuštěná bezšroubové připojení 2P+PE se zapojením vodičů</t>
  </si>
  <si>
    <t>-1234608073</t>
  </si>
  <si>
    <t>https://podminky.urs.cz/item/CS_URS_2025_02/741313001</t>
  </si>
  <si>
    <t>44</t>
  </si>
  <si>
    <t>34555241</t>
  </si>
  <si>
    <t>přístroj zásuvky zápustné jednonásobné, krytka s clonkami, bezšroubové svorky</t>
  </si>
  <si>
    <t>427797136</t>
  </si>
  <si>
    <t>45</t>
  </si>
  <si>
    <t>-2048684107</t>
  </si>
  <si>
    <t>46</t>
  </si>
  <si>
    <t>741371004</t>
  </si>
  <si>
    <t>Montáž svítidlo zářivkové bytové stropní přisazené 2 zdroje s krytem</t>
  </si>
  <si>
    <t>-2021844003</t>
  </si>
  <si>
    <t>https://podminky.urs.cz/item/CS_URS_2025_02/741371004</t>
  </si>
  <si>
    <t>47</t>
  </si>
  <si>
    <t>34823741</t>
  </si>
  <si>
    <t>svítidlo zářivkové interiérové s kompenzací, barva bílá, 2x36W, délka 1600mm</t>
  </si>
  <si>
    <t>272536716</t>
  </si>
  <si>
    <t>48</t>
  </si>
  <si>
    <t>741420001</t>
  </si>
  <si>
    <t>Montáž drát nebo lano hromosvodné svodové D do 10 mm s podpěrou</t>
  </si>
  <si>
    <t>-267117689</t>
  </si>
  <si>
    <t>https://podminky.urs.cz/item/CS_URS_2025_02/741420001</t>
  </si>
  <si>
    <t>49</t>
  </si>
  <si>
    <t>35441073</t>
  </si>
  <si>
    <t>drát D 10mm FeZn</t>
  </si>
  <si>
    <t>kg</t>
  </si>
  <si>
    <t>947283228</t>
  </si>
  <si>
    <t>50*1,8 "Přepočtené koeficientem množství</t>
  </si>
  <si>
    <t>50</t>
  </si>
  <si>
    <t>741420021</t>
  </si>
  <si>
    <t>Montáž svorka hromosvodná se 2 šrouby</t>
  </si>
  <si>
    <t>-416489775</t>
  </si>
  <si>
    <t>https://podminky.urs.cz/item/CS_URS_2025_02/741420021</t>
  </si>
  <si>
    <t>51</t>
  </si>
  <si>
    <t>35441885</t>
  </si>
  <si>
    <t>svorka spojovací pro lano D 8-10mm</t>
  </si>
  <si>
    <t>417340290</t>
  </si>
  <si>
    <t>52</t>
  </si>
  <si>
    <t>741420051</t>
  </si>
  <si>
    <t>Montáž vedení hromosvodné-úhelník nebo trubka s držáky do zdiva</t>
  </si>
  <si>
    <t>649648756</t>
  </si>
  <si>
    <t>https://podminky.urs.cz/item/CS_URS_2025_02/741420051</t>
  </si>
  <si>
    <t>53</t>
  </si>
  <si>
    <t>35441830</t>
  </si>
  <si>
    <t>úhelník ochranný na ochranu svodu - 1700mm, FeZn</t>
  </si>
  <si>
    <t>-1974099643</t>
  </si>
  <si>
    <t>54</t>
  </si>
  <si>
    <t>741430002</t>
  </si>
  <si>
    <t>Montáž tyč jímací délky do 3 m na konstrukci zděnou</t>
  </si>
  <si>
    <t>2059342045</t>
  </si>
  <si>
    <t>https://podminky.urs.cz/item/CS_URS_2025_02/741430002</t>
  </si>
  <si>
    <t>55</t>
  </si>
  <si>
    <t>35441050</t>
  </si>
  <si>
    <t>tyč jímací s kovaným hrotem 1000mm FeZn</t>
  </si>
  <si>
    <t>189102507</t>
  </si>
  <si>
    <t>56</t>
  </si>
  <si>
    <t>741810001</t>
  </si>
  <si>
    <t>Celková prohlídka elektrického rozvodu a zařízení do 100 000,- Kč</t>
  </si>
  <si>
    <t>1861374439</t>
  </si>
  <si>
    <t>https://podminky.urs.cz/item/CS_URS_2025_02/741810001</t>
  </si>
  <si>
    <t>57</t>
  </si>
  <si>
    <t>741820101</t>
  </si>
  <si>
    <t>Měření izolačního stavu svítidel</t>
  </si>
  <si>
    <t>soubor</t>
  </si>
  <si>
    <t>-1137582639</t>
  </si>
  <si>
    <t>https://podminky.urs.cz/item/CS_URS_2025_02/741820101</t>
  </si>
  <si>
    <t>58</t>
  </si>
  <si>
    <t>998741101</t>
  </si>
  <si>
    <t>Přesun hmot tonážní pro silnoproud v objektech v do 6 m</t>
  </si>
  <si>
    <t>-1269139123</t>
  </si>
  <si>
    <t>https://podminky.urs.cz/item/CS_URS_2025_02/998741101</t>
  </si>
  <si>
    <t>742</t>
  </si>
  <si>
    <t>Elektroinstalace - slaboproud</t>
  </si>
  <si>
    <t>59</t>
  </si>
  <si>
    <t>742110002</t>
  </si>
  <si>
    <t>Montáž trubek elektroinstalačních plastových ohebných uložených pod omítku</t>
  </si>
  <si>
    <t>666503438</t>
  </si>
  <si>
    <t>https://podminky.urs.cz/item/CS_URS_2025_02/742110002</t>
  </si>
  <si>
    <t>60</t>
  </si>
  <si>
    <t>34571357</t>
  </si>
  <si>
    <t>trubka elektroinstalační ohebná dvouplášťová korugovaná HDPE (chránička) D 108/125mm</t>
  </si>
  <si>
    <t>2105541558</t>
  </si>
  <si>
    <t>40*1,05 'Přepočtené koeficientem množství</t>
  </si>
  <si>
    <t>61</t>
  </si>
  <si>
    <t>742110504</t>
  </si>
  <si>
    <t>Montáž krabic elektroinstalačních s víčkem zapuštěných plastových odbočných kruhových</t>
  </si>
  <si>
    <t>1589520476</t>
  </si>
  <si>
    <t>https://podminky.urs.cz/item/CS_URS_2025_02/742110504</t>
  </si>
  <si>
    <t>62</t>
  </si>
  <si>
    <t>34571457</t>
  </si>
  <si>
    <t>krabice pod omítku PVC odbočná kruhová D 70mm s víčkem</t>
  </si>
  <si>
    <t>1707602864</t>
  </si>
  <si>
    <t>63</t>
  </si>
  <si>
    <t>742121001</t>
  </si>
  <si>
    <t>Montáž kabelů sdělovacích pro vnitřní rozvody do 15 žil</t>
  </si>
  <si>
    <t>285374989</t>
  </si>
  <si>
    <t>https://podminky.urs.cz/item/CS_URS_2025_02/742121001</t>
  </si>
  <si>
    <t>64</t>
  </si>
  <si>
    <t>34121002</t>
  </si>
  <si>
    <t>kabel sdělovací jádro Cu plné izolace PVC plášť PVC 100V (SYKY) 1x2x0,5mm2</t>
  </si>
  <si>
    <t>717564233</t>
  </si>
  <si>
    <t>50*1,2 "Přepočtené koeficientem množství</t>
  </si>
  <si>
    <t>65</t>
  </si>
  <si>
    <t>742121002</t>
  </si>
  <si>
    <t>Montáž kabelů sdělovacích pro vnitřní rozvody přes 15 žil</t>
  </si>
  <si>
    <t>1995144973</t>
  </si>
  <si>
    <t>https://podminky.urs.cz/item/CS_URS_2025_02/742121002</t>
  </si>
  <si>
    <t>66</t>
  </si>
  <si>
    <t>34121070</t>
  </si>
  <si>
    <t>kabel sdělovací stíněný laminovanou Al fólií s příložným Cu drátem jádro Cu plné izolace PVC plášť PVC 100V (SYKFY) 25x2x0,5mm2</t>
  </si>
  <si>
    <t>464724681</t>
  </si>
  <si>
    <t>75*1,2 "Přepočtené koeficientem množství</t>
  </si>
  <si>
    <t>67</t>
  </si>
  <si>
    <t>742190002</t>
  </si>
  <si>
    <t>Značení trasy vedení pro slaboproud</t>
  </si>
  <si>
    <t>-1295696782</t>
  </si>
  <si>
    <t>https://podminky.urs.cz/item/CS_URS_2025_02/742190002</t>
  </si>
  <si>
    <t>68</t>
  </si>
  <si>
    <t>742210121</t>
  </si>
  <si>
    <t>Montáž hlásiče automatického bodového</t>
  </si>
  <si>
    <t>1459456469</t>
  </si>
  <si>
    <t>https://podminky.urs.cz/item/CS_URS_2025_02/742210121</t>
  </si>
  <si>
    <t>69</t>
  </si>
  <si>
    <t>59081430</t>
  </si>
  <si>
    <t>hlásič kouře optický konvenční</t>
  </si>
  <si>
    <t>818958718</t>
  </si>
  <si>
    <t>70</t>
  </si>
  <si>
    <t>998742101</t>
  </si>
  <si>
    <t>Přesun hmot tonážní pro slaboproud v objektech v do 6 m</t>
  </si>
  <si>
    <t>-1457931367</t>
  </si>
  <si>
    <t>https://podminky.urs.cz/item/CS_URS_2025_02/998742101</t>
  </si>
  <si>
    <t>751</t>
  </si>
  <si>
    <t>Vzduchotechnika</t>
  </si>
  <si>
    <t>71</t>
  </si>
  <si>
    <t>751111012</t>
  </si>
  <si>
    <t>Montáž ventilátoru axiálního nízkotlakého nástěnného základního D přes 100 do 200 mm</t>
  </si>
  <si>
    <t>1284131051</t>
  </si>
  <si>
    <t>https://podminky.urs.cz/item/CS_URS_2025_02/751111012</t>
  </si>
  <si>
    <t>72</t>
  </si>
  <si>
    <t>42914105</t>
  </si>
  <si>
    <t>ventilátor axiální potrubní skříň z plastu průtok 300m3/h IP44 35W D 150mm</t>
  </si>
  <si>
    <t>-248419655</t>
  </si>
  <si>
    <t>73</t>
  </si>
  <si>
    <t>751398012</t>
  </si>
  <si>
    <t>Montáž větrací mřížky na kruhové potrubí D přes 100 do 200 mm</t>
  </si>
  <si>
    <t>-649363404</t>
  </si>
  <si>
    <t>https://podminky.urs.cz/item/CS_URS_2025_02/751398012</t>
  </si>
  <si>
    <t>74</t>
  </si>
  <si>
    <t>42972837</t>
  </si>
  <si>
    <t>mřížka větrací kruhová nerezová se síťkou D 150mm</t>
  </si>
  <si>
    <t>1202896827</t>
  </si>
  <si>
    <t>75</t>
  </si>
  <si>
    <t>751511122</t>
  </si>
  <si>
    <t>Montáž potrubí plechového skupiny I kruhového s přírubou tloušťky plechu 0,6 mm D přes 100 do 200 mm</t>
  </si>
  <si>
    <t>-361395264</t>
  </si>
  <si>
    <t>https://podminky.urs.cz/item/CS_URS_2025_02/751511122</t>
  </si>
  <si>
    <t>76</t>
  </si>
  <si>
    <t>42981098</t>
  </si>
  <si>
    <t>trouba spirálně vinutá Pz D 150mm, l=3000mm</t>
  </si>
  <si>
    <t>1002844792</t>
  </si>
  <si>
    <t>1*1,2 "Přepočtené koeficientem množství</t>
  </si>
  <si>
    <t>77</t>
  </si>
  <si>
    <t>998751101</t>
  </si>
  <si>
    <t>Přesun hmot tonážní pro vzduchotechniku v objektech výšky do 12 m</t>
  </si>
  <si>
    <t>683680266</t>
  </si>
  <si>
    <t>https://podminky.urs.cz/item/CS_URS_2025_02/998751101</t>
  </si>
  <si>
    <t>762</t>
  </si>
  <si>
    <t>Konstrukce tesařské</t>
  </si>
  <si>
    <t>78</t>
  </si>
  <si>
    <t>762420011</t>
  </si>
  <si>
    <t>Obložení stropů nebo střešních podhledů z cementotřískových desek šroubovaných na sraz, tloušťky desky 12 mm</t>
  </si>
  <si>
    <t>1218096671</t>
  </si>
  <si>
    <t>https://podminky.urs.cz/item/CS_URS_2025_02/762420011</t>
  </si>
  <si>
    <t>přesah střechy</t>
  </si>
  <si>
    <t>79</t>
  </si>
  <si>
    <t>762429001</t>
  </si>
  <si>
    <t>Obložení stropů nebo střešních podhledů montáž roštu podkladového</t>
  </si>
  <si>
    <t>-550035980</t>
  </si>
  <si>
    <t>https://podminky.urs.cz/item/CS_URS_2025_02/762429001</t>
  </si>
  <si>
    <t>m2/2,5m</t>
  </si>
  <si>
    <t>10*2,5</t>
  </si>
  <si>
    <t>80</t>
  </si>
  <si>
    <t>60514106</t>
  </si>
  <si>
    <t>řezivo jehličnaté lať pevnostní třída S10-13 průřez 40x60mm</t>
  </si>
  <si>
    <t>m3</t>
  </si>
  <si>
    <t>-1802538726</t>
  </si>
  <si>
    <t>25*0,06*0,04</t>
  </si>
  <si>
    <t>0,06*1,05 'Přepočtené koeficientem množství</t>
  </si>
  <si>
    <t>81</t>
  </si>
  <si>
    <t>762495000</t>
  </si>
  <si>
    <t>Spojovací prostředky olištování spár, obložení stropů, střešních podhledů a stěn hřebíky, vruty</t>
  </si>
  <si>
    <t>-364832967</t>
  </si>
  <si>
    <t>https://podminky.urs.cz/item/CS_URS_2025_02/762495000</t>
  </si>
  <si>
    <t>82</t>
  </si>
  <si>
    <t>998762102</t>
  </si>
  <si>
    <t>Přesun hmot pro konstrukce tesařské stanovený z hmotnosti přesunovaného materiálu vodorovná dopravní vzdálenost do 50 m základní v objektech výšky přes 6 do 12 m</t>
  </si>
  <si>
    <t>2035174517</t>
  </si>
  <si>
    <t>https://podminky.urs.cz/item/CS_URS_2025_02/998762102</t>
  </si>
  <si>
    <t>763</t>
  </si>
  <si>
    <t>Konstrukce suché výstavby</t>
  </si>
  <si>
    <t>83</t>
  </si>
  <si>
    <t>763131411</t>
  </si>
  <si>
    <t>SDK podhled desky 1xA 12,5 bez izolace dvouvrstvá spodní kce profil CD+UD</t>
  </si>
  <si>
    <t>-1180664728</t>
  </si>
  <si>
    <t>https://podminky.urs.cz/item/CS_URS_2025_02/763131411</t>
  </si>
  <si>
    <t>84</t>
  </si>
  <si>
    <t>763131714</t>
  </si>
  <si>
    <t>SDK podhled základní penetrační nátěr</t>
  </si>
  <si>
    <t>-1167101478</t>
  </si>
  <si>
    <t>https://podminky.urs.cz/item/CS_URS_2025_02/763131714</t>
  </si>
  <si>
    <t>85</t>
  </si>
  <si>
    <t>763131751</t>
  </si>
  <si>
    <t>Montáž parotěsné zábrany do SDK podhledu</t>
  </si>
  <si>
    <t>-1920950192</t>
  </si>
  <si>
    <t>https://podminky.urs.cz/item/CS_URS_2025_02/763131751</t>
  </si>
  <si>
    <t>86</t>
  </si>
  <si>
    <t>28329274</t>
  </si>
  <si>
    <t>fólie PE vyztužená pro parotěsnou vrstvu (reakce na oheň - třída E) 110g/m2</t>
  </si>
  <si>
    <t>1445539242</t>
  </si>
  <si>
    <t>53,82*1,1235 "Přepočtené koeficientem množství</t>
  </si>
  <si>
    <t>87</t>
  </si>
  <si>
    <t>998763101</t>
  </si>
  <si>
    <t>Přesun hmot tonážní pro dřevostavby v objektech v přes 6 do 12 m</t>
  </si>
  <si>
    <t>450867517</t>
  </si>
  <si>
    <t>https://podminky.urs.cz/item/CS_URS_2025_02/998763101</t>
  </si>
  <si>
    <t>764</t>
  </si>
  <si>
    <t>Konstrukce klempířské</t>
  </si>
  <si>
    <t>88</t>
  </si>
  <si>
    <t>764246304</t>
  </si>
  <si>
    <t>Oplechování parapetů rovných mechanicky kotvené z TiZn lesklého plechu rš 330 mm</t>
  </si>
  <si>
    <t>1601432723</t>
  </si>
  <si>
    <t>https://podminky.urs.cz/item/CS_URS_2025_02/764246304</t>
  </si>
  <si>
    <t>1,2+1,2+0,9</t>
  </si>
  <si>
    <t>89</t>
  </si>
  <si>
    <t>764341303</t>
  </si>
  <si>
    <t>Lemování zdí z titanzinkového lesklého válcovaného plechu boční nebo horní rovných, střech s krytinou prejzovou nebo vlnitou rš 250 mm</t>
  </si>
  <si>
    <t>1272646099</t>
  </si>
  <si>
    <t>https://podminky.urs.cz/item/CS_URS_2025_02/764341303</t>
  </si>
  <si>
    <t>lemování přístavba</t>
  </si>
  <si>
    <t>5,7*2</t>
  </si>
  <si>
    <t>90</t>
  </si>
  <si>
    <t>764548323</t>
  </si>
  <si>
    <t>Svody kruhové včetně objímek, kolen, odskoků z TiZn lesklého plechu průměru 100 mm</t>
  </si>
  <si>
    <t>-1030818626</t>
  </si>
  <si>
    <t>https://podminky.urs.cz/item/CS_URS_2025_02/764548323</t>
  </si>
  <si>
    <t>2*5,5</t>
  </si>
  <si>
    <t>91</t>
  </si>
  <si>
    <t>998764102</t>
  </si>
  <si>
    <t>Přesun hmot tonážní pro konstrukce klempířské v objektech v přes 6 do 12 m</t>
  </si>
  <si>
    <t>-1747111321</t>
  </si>
  <si>
    <t>https://podminky.urs.cz/item/CS_URS_2025_02/998764102</t>
  </si>
  <si>
    <t>766</t>
  </si>
  <si>
    <t>Konstrukce truhlářské</t>
  </si>
  <si>
    <t>92</t>
  </si>
  <si>
    <t>766622131</t>
  </si>
  <si>
    <t>Montáž plastových oken plochy přes 1 m2 otevíravých v do 1,5 m s rámem do zdiva</t>
  </si>
  <si>
    <t>1188661001</t>
  </si>
  <si>
    <t>https://podminky.urs.cz/item/CS_URS_2025_02/766622131</t>
  </si>
  <si>
    <t>93</t>
  </si>
  <si>
    <t>61140052</t>
  </si>
  <si>
    <t>okno plastové otevíravé/sklopné trojsklo přes plochu 1m2 do v 1,5m</t>
  </si>
  <si>
    <t>-1200512536</t>
  </si>
  <si>
    <t>(1,2*1,25)*2</t>
  </si>
  <si>
    <t>94</t>
  </si>
  <si>
    <t>766660012</t>
  </si>
  <si>
    <t>Montáž dveřních křídel otvíravých dvoukřídlových š přes 1,45 m do ocelové zárubně</t>
  </si>
  <si>
    <t>-1562470227</t>
  </si>
  <si>
    <t>https://podminky.urs.cz/item/CS_URS_2025_02/766660012</t>
  </si>
  <si>
    <t>95</t>
  </si>
  <si>
    <t>61161033.R01</t>
  </si>
  <si>
    <t>dveře dvoukřídlé 1500*2360 mm</t>
  </si>
  <si>
    <t>-458636955</t>
  </si>
  <si>
    <t>96</t>
  </si>
  <si>
    <t>766660022</t>
  </si>
  <si>
    <t>Montáž dveřních křídel otvíravých jednokřídlových š přes 0,8 m požárních do ocelové zárubně</t>
  </si>
  <si>
    <t>-151182913</t>
  </si>
  <si>
    <t>https://podminky.urs.cz/item/CS_URS_2025_02/766660022</t>
  </si>
  <si>
    <t>97</t>
  </si>
  <si>
    <t>61165340</t>
  </si>
  <si>
    <t>dveře jednokřídlé dřevotřískové protipožární EI (EW) 30 D3 povrch lakovaný plné 900x1970-2100mm</t>
  </si>
  <si>
    <t>-56378918</t>
  </si>
  <si>
    <t>98</t>
  </si>
  <si>
    <t>766660411</t>
  </si>
  <si>
    <t>Montáž dveřních křídel dřevěných nebo plastových vchodových dveří včetně rámu do zdiva jednokřídlových bez nadsvětlíku</t>
  </si>
  <si>
    <t>518825285</t>
  </si>
  <si>
    <t>https://podminky.urs.cz/item/CS_URS_2025_02/766660411</t>
  </si>
  <si>
    <t>štít</t>
  </si>
  <si>
    <t>99</t>
  </si>
  <si>
    <t>61140500</t>
  </si>
  <si>
    <t>dveře jednokřídlé plastové bílé plné max rozměru otvoru 2,42m2 bezpečnostní třídy RC2</t>
  </si>
  <si>
    <t>-1359764000</t>
  </si>
  <si>
    <t>0,9*2</t>
  </si>
  <si>
    <t>100</t>
  </si>
  <si>
    <t>766660717</t>
  </si>
  <si>
    <t>Montáž dveřních křídel samozavírače na ocelovou zárubeň</t>
  </si>
  <si>
    <t>-1983258014</t>
  </si>
  <si>
    <t>https://podminky.urs.cz/item/CS_URS_2025_02/766660717</t>
  </si>
  <si>
    <t>101</t>
  </si>
  <si>
    <t>54917250</t>
  </si>
  <si>
    <t>samozavírač dveří hydraulický</t>
  </si>
  <si>
    <t>-189009519</t>
  </si>
  <si>
    <t>102</t>
  </si>
  <si>
    <t>766660734</t>
  </si>
  <si>
    <t>Montáž dveřního bezpečnostního kování - panikového</t>
  </si>
  <si>
    <t>1285613023</t>
  </si>
  <si>
    <t>https://podminky.urs.cz/item/CS_URS_2025_02/766660734</t>
  </si>
  <si>
    <t>103</t>
  </si>
  <si>
    <t>54914113</t>
  </si>
  <si>
    <t>kování bezpečnostní panikové</t>
  </si>
  <si>
    <t>-488275087</t>
  </si>
  <si>
    <t>104</t>
  </si>
  <si>
    <t>766694116</t>
  </si>
  <si>
    <t>Montáž ostatních truhlářských konstrukcí parapetních desek dřevěných nebo plastových šířky do 300 mm</t>
  </si>
  <si>
    <t>-1911112395</t>
  </si>
  <si>
    <t>https://podminky.urs.cz/item/CS_URS_2025_02/766694116</t>
  </si>
  <si>
    <t>105</t>
  </si>
  <si>
    <t>60794103</t>
  </si>
  <si>
    <t>parapet dřevotřískový vnitřní povrch laminátový š 300mm</t>
  </si>
  <si>
    <t>831445602</t>
  </si>
  <si>
    <t>106</t>
  </si>
  <si>
    <t>60794121</t>
  </si>
  <si>
    <t>koncovka PVC k parapetním dřevotřískovým deskám 600mm</t>
  </si>
  <si>
    <t>-137895942</t>
  </si>
  <si>
    <t>107</t>
  </si>
  <si>
    <t>998766102</t>
  </si>
  <si>
    <t>Přesun hmot tonážní pro kce truhlářské v objektech v přes 6 do 12 m</t>
  </si>
  <si>
    <t>1940518175</t>
  </si>
  <si>
    <t>https://podminky.urs.cz/item/CS_URS_2025_02/998766102</t>
  </si>
  <si>
    <t>767</t>
  </si>
  <si>
    <t>Konstrukce zámečnické</t>
  </si>
  <si>
    <t>108</t>
  </si>
  <si>
    <t>767211313</t>
  </si>
  <si>
    <t>Montáž kovového venkovního schodiště bez zábradlí a podesty, pro šířku stupně do 1 200 mm rovného, kotveného do betonu</t>
  </si>
  <si>
    <t>608125679</t>
  </si>
  <si>
    <t>https://podminky.urs.cz/item/CS_URS_2025_02/767211313</t>
  </si>
  <si>
    <t>5,3+1,9</t>
  </si>
  <si>
    <t>109</t>
  </si>
  <si>
    <t>55342005</t>
  </si>
  <si>
    <t>schodiště venkovní přímé, schodnice protiskluzový PZ plech tl 2mm, bez zábradlí, do výšky 4015mm 16 stupňů</t>
  </si>
  <si>
    <t>396703457</t>
  </si>
  <si>
    <t>110</t>
  </si>
  <si>
    <t>55342015</t>
  </si>
  <si>
    <t>schodiště venkovní přímé, schodnice protiskluzový PZ plech tl 2mm, bez zábradlí, do výšky 1500mm 6 stupňů</t>
  </si>
  <si>
    <t>-2141319205</t>
  </si>
  <si>
    <t>111</t>
  </si>
  <si>
    <t>767223212</t>
  </si>
  <si>
    <t>Montáž zábradlí přímého v exteriéru na schodišti kotveného do ocelové konstrukce</t>
  </si>
  <si>
    <t>-1426984478</t>
  </si>
  <si>
    <t>https://podminky.urs.cz/item/CS_URS_2025_02/767223212</t>
  </si>
  <si>
    <t>5,3+1,1+2,14+1,9+1,2+1,1</t>
  </si>
  <si>
    <t>112</t>
  </si>
  <si>
    <t>55342281</t>
  </si>
  <si>
    <t>zábradlí s prutovou výplní, horní kotvení, kulatý sloupek</t>
  </si>
  <si>
    <t>-1491465654</t>
  </si>
  <si>
    <t>113</t>
  </si>
  <si>
    <t>767250111</t>
  </si>
  <si>
    <t>Montáž podest z oceli šroubováním</t>
  </si>
  <si>
    <t>128214451</t>
  </si>
  <si>
    <t>https://podminky.urs.cz/item/CS_URS_2025_02/767250111</t>
  </si>
  <si>
    <t>1,1*2,24+1,1*1,2</t>
  </si>
  <si>
    <t>114</t>
  </si>
  <si>
    <t>RMAT0001</t>
  </si>
  <si>
    <t>podesta Pz</t>
  </si>
  <si>
    <t>1882395125</t>
  </si>
  <si>
    <t>115</t>
  </si>
  <si>
    <t>767651114</t>
  </si>
  <si>
    <t>Montáž vrat garážových sekčních zajížděcích pod strop pl přes 13 m2</t>
  </si>
  <si>
    <t>-1857690962</t>
  </si>
  <si>
    <t>https://podminky.urs.cz/item/CS_URS_2025_02/767651114</t>
  </si>
  <si>
    <t>116</t>
  </si>
  <si>
    <t>55345802.1R</t>
  </si>
  <si>
    <t>vrata průmyslová sekční z ocelových lamel, zateplená PUR tl 67mm s PO</t>
  </si>
  <si>
    <t>944911886</t>
  </si>
  <si>
    <t>6*3,5</t>
  </si>
  <si>
    <t>117</t>
  </si>
  <si>
    <t>767651126</t>
  </si>
  <si>
    <t>Montáž vrat garážových sekčních elektrického stropního pohonu</t>
  </si>
  <si>
    <t>338104453</t>
  </si>
  <si>
    <t>https://podminky.urs.cz/item/CS_URS_2025_02/767651126</t>
  </si>
  <si>
    <t>118</t>
  </si>
  <si>
    <t>55345878</t>
  </si>
  <si>
    <t>pohon garážových sekčních a výklopných vrat o síle 1000N max. 50 cyklů denně</t>
  </si>
  <si>
    <t>1113094809</t>
  </si>
  <si>
    <t>119</t>
  </si>
  <si>
    <t>998767102</t>
  </si>
  <si>
    <t>Přesun hmot tonážní pro zámečnické konstrukce v objektech v přes 6 do 12 m</t>
  </si>
  <si>
    <t>-671039815</t>
  </si>
  <si>
    <t>https://podminky.urs.cz/item/CS_URS_2025_02/998767102</t>
  </si>
  <si>
    <t>777</t>
  </si>
  <si>
    <t>Podlahy lité</t>
  </si>
  <si>
    <t>120</t>
  </si>
  <si>
    <t>777111101</t>
  </si>
  <si>
    <t>Zametení podkladu před provedením lité podlahy</t>
  </si>
  <si>
    <t>-352748366</t>
  </si>
  <si>
    <t>https://podminky.urs.cz/item/CS_URS_2025_02/777111101</t>
  </si>
  <si>
    <t>povrch podlahy v m.č. 1.10</t>
  </si>
  <si>
    <t>121</t>
  </si>
  <si>
    <t>777111111</t>
  </si>
  <si>
    <t>Vysátí podkladu před provedením lité podlahy</t>
  </si>
  <si>
    <t>-856168392</t>
  </si>
  <si>
    <t>https://podminky.urs.cz/item/CS_URS_2025_02/777111111</t>
  </si>
  <si>
    <t>122</t>
  </si>
  <si>
    <t>777131111</t>
  </si>
  <si>
    <t>Penetrační epoxidový nátěr podlahy plněný pískem</t>
  </si>
  <si>
    <t>-1528584890</t>
  </si>
  <si>
    <t>https://podminky.urs.cz/item/CS_URS_2025_02/777131111</t>
  </si>
  <si>
    <t>123</t>
  </si>
  <si>
    <t>777511125</t>
  </si>
  <si>
    <t>Krycí epoxidová stěrka tloušťky přes 2 do 3 mm průmyslové lité podlahy</t>
  </si>
  <si>
    <t>-1543192792</t>
  </si>
  <si>
    <t>https://podminky.urs.cz/item/CS_URS_2025_02/777511125</t>
  </si>
  <si>
    <t>124</t>
  </si>
  <si>
    <t>777911111</t>
  </si>
  <si>
    <t>Tuhé napojení lité podlahy na stěnu nebo sokl</t>
  </si>
  <si>
    <t>1820357760</t>
  </si>
  <si>
    <t>https://podminky.urs.cz/item/CS_URS_2025_02/777911111</t>
  </si>
  <si>
    <t>vytažení na sokl</t>
  </si>
  <si>
    <t>8,28+8,28+6,5+6,5</t>
  </si>
  <si>
    <t>125</t>
  </si>
  <si>
    <t>998777102</t>
  </si>
  <si>
    <t>Přesun hmot tonážní pro podlahy lité v objektech v přes 6 do 12 m</t>
  </si>
  <si>
    <t>-377887928</t>
  </si>
  <si>
    <t>https://podminky.urs.cz/item/CS_URS_2025_02/998777102</t>
  </si>
  <si>
    <t>783</t>
  </si>
  <si>
    <t>Dokončovací práce - nátěry</t>
  </si>
  <si>
    <t>126</t>
  </si>
  <si>
    <t>783314101</t>
  </si>
  <si>
    <t>Základní jednonásobný syntetický nátěr zámečnických konstrukcí</t>
  </si>
  <si>
    <t>1188064281</t>
  </si>
  <si>
    <t>https://podminky.urs.cz/item/CS_URS_2025_02/783314101</t>
  </si>
  <si>
    <t>nátěr válcovaných nosníků základovou barvou</t>
  </si>
  <si>
    <t>7,6*0,623</t>
  </si>
  <si>
    <t>19,8*0,709</t>
  </si>
  <si>
    <t>784</t>
  </si>
  <si>
    <t>Dokončovací práce - malby a tapety</t>
  </si>
  <si>
    <t>127</t>
  </si>
  <si>
    <t>784181103</t>
  </si>
  <si>
    <t>Základní akrylátová jednonásobná bezbarvá penetrace podkladu v místnostech v přes 3,80 do 5,00 m</t>
  </si>
  <si>
    <t>639607861</t>
  </si>
  <si>
    <t>https://podminky.urs.cz/item/CS_URS_2025_02/784181103</t>
  </si>
  <si>
    <t>52,9+128,56</t>
  </si>
  <si>
    <t>128</t>
  </si>
  <si>
    <t>784211113</t>
  </si>
  <si>
    <t>Dvojnásobné bílé malby ze směsí za mokra velmi dobře oděruvzdorných v místnostech v přes 3,80 do 5,00 m</t>
  </si>
  <si>
    <t>1384091360</t>
  </si>
  <si>
    <t>https://podminky.urs.cz/item/CS_URS_2025_02/784211113</t>
  </si>
  <si>
    <t>Práce a dodávky M</t>
  </si>
  <si>
    <t>46-M</t>
  </si>
  <si>
    <t>Zemní práce při extr.mont.pracích</t>
  </si>
  <si>
    <t>129</t>
  </si>
  <si>
    <t>460941121</t>
  </si>
  <si>
    <t>Vyplnění a omítnutí rýh při elektroinstalacích ve stropech hl přes 3 do 5 cm a š do 5 cm</t>
  </si>
  <si>
    <t>-670339416</t>
  </si>
  <si>
    <t>https://podminky.urs.cz/item/CS_URS_2025_02/460941121</t>
  </si>
  <si>
    <t>130</t>
  </si>
  <si>
    <t>460941221</t>
  </si>
  <si>
    <t>Vyplnění a omítnutí rýh při elektroinstalacích ve stěnách hl přes 3 do 5 cm a š do 5 cm</t>
  </si>
  <si>
    <t>2131638113</t>
  </si>
  <si>
    <t>https://podminky.urs.cz/item/CS_URS_2025_02/460941221</t>
  </si>
  <si>
    <t>131</t>
  </si>
  <si>
    <t>468111122</t>
  </si>
  <si>
    <t>Frézování drážek pro vodiče ve stěnách z cihel včetně omítky do 5x5 cm</t>
  </si>
  <si>
    <t>-514830836</t>
  </si>
  <si>
    <t>https://podminky.urs.cz/item/CS_URS_2025_02/468111122</t>
  </si>
  <si>
    <t>132</t>
  </si>
  <si>
    <t>468112122</t>
  </si>
  <si>
    <t>Frézování drážek pro vodiče ve stropech z cihel včetně omítky do 5x5 cm</t>
  </si>
  <si>
    <t>-2002439127</t>
  </si>
  <si>
    <t>https://podminky.urs.cz/item/CS_URS_2025_02/468112122</t>
  </si>
  <si>
    <t>133</t>
  </si>
  <si>
    <t>469971111</t>
  </si>
  <si>
    <t>Svislá doprava suti a vybouraných hmot při elektromontážích za první podlaží</t>
  </si>
  <si>
    <t>-1232945489</t>
  </si>
  <si>
    <t>134</t>
  </si>
  <si>
    <t>469972111</t>
  </si>
  <si>
    <t>Odvoz suti a vybouraných hmot při elektromontážích do 1 km</t>
  </si>
  <si>
    <t>1902420033</t>
  </si>
  <si>
    <t>135</t>
  </si>
  <si>
    <t>469972121</t>
  </si>
  <si>
    <t>Příplatek k odvozu suti a vybouraných hmot při elektromontážích za každý další 1 km</t>
  </si>
  <si>
    <t>-1060570111</t>
  </si>
  <si>
    <t>0,84*29 "Přepočtené koeficientem množství</t>
  </si>
  <si>
    <t>136</t>
  </si>
  <si>
    <t>469973113</t>
  </si>
  <si>
    <t>Poplatek za uložení na skládce (skládkovné) stavebního odpadu cihelného kód odpadu 17 01 02</t>
  </si>
  <si>
    <t>-1245266454</t>
  </si>
  <si>
    <t>https://podminky.urs.cz/item/CS_URS_2025_02/469973113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</si>
</sst>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link" xfId="1" builtinId="8"/>
    <cellStyle name="Normal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741371004" TargetMode="External"/><Relationship Id="rId21" Type="http://schemas.openxmlformats.org/officeDocument/2006/relationships/hyperlink" Target="https://podminky.urs.cz/item/CS_URS_2025_02/741122016" TargetMode="External"/><Relationship Id="rId42" Type="http://schemas.openxmlformats.org/officeDocument/2006/relationships/hyperlink" Target="https://podminky.urs.cz/item/CS_URS_2025_02/751398012" TargetMode="External"/><Relationship Id="rId47" Type="http://schemas.openxmlformats.org/officeDocument/2006/relationships/hyperlink" Target="https://podminky.urs.cz/item/CS_URS_2025_02/762495000" TargetMode="External"/><Relationship Id="rId63" Type="http://schemas.openxmlformats.org/officeDocument/2006/relationships/hyperlink" Target="https://podminky.urs.cz/item/CS_URS_2025_02/766694116" TargetMode="External"/><Relationship Id="rId68" Type="http://schemas.openxmlformats.org/officeDocument/2006/relationships/hyperlink" Target="https://podminky.urs.cz/item/CS_URS_2025_02/767651114" TargetMode="External"/><Relationship Id="rId84" Type="http://schemas.openxmlformats.org/officeDocument/2006/relationships/hyperlink" Target="https://podminky.urs.cz/item/CS_URS_2025_02/469973113" TargetMode="External"/><Relationship Id="rId16" Type="http://schemas.openxmlformats.org/officeDocument/2006/relationships/hyperlink" Target="https://podminky.urs.cz/item/CS_URS_2025_02/998713102" TargetMode="External"/><Relationship Id="rId11" Type="http://schemas.openxmlformats.org/officeDocument/2006/relationships/hyperlink" Target="https://podminky.urs.cz/item/CS_URS_2025_02/977151123" TargetMode="External"/><Relationship Id="rId32" Type="http://schemas.openxmlformats.org/officeDocument/2006/relationships/hyperlink" Target="https://podminky.urs.cz/item/CS_URS_2025_02/741820101" TargetMode="External"/><Relationship Id="rId37" Type="http://schemas.openxmlformats.org/officeDocument/2006/relationships/hyperlink" Target="https://podminky.urs.cz/item/CS_URS_2025_02/742121002" TargetMode="External"/><Relationship Id="rId53" Type="http://schemas.openxmlformats.org/officeDocument/2006/relationships/hyperlink" Target="https://podminky.urs.cz/item/CS_URS_2025_02/764246304" TargetMode="External"/><Relationship Id="rId58" Type="http://schemas.openxmlformats.org/officeDocument/2006/relationships/hyperlink" Target="https://podminky.urs.cz/item/CS_URS_2025_02/766660012" TargetMode="External"/><Relationship Id="rId74" Type="http://schemas.openxmlformats.org/officeDocument/2006/relationships/hyperlink" Target="https://podminky.urs.cz/item/CS_URS_2025_02/777511125" TargetMode="External"/><Relationship Id="rId79" Type="http://schemas.openxmlformats.org/officeDocument/2006/relationships/hyperlink" Target="https://podminky.urs.cz/item/CS_URS_2025_02/784211113" TargetMode="External"/><Relationship Id="rId5" Type="http://schemas.openxmlformats.org/officeDocument/2006/relationships/hyperlink" Target="https://podminky.urs.cz/item/CS_URS_2025_02/612321141" TargetMode="External"/><Relationship Id="rId19" Type="http://schemas.openxmlformats.org/officeDocument/2006/relationships/hyperlink" Target="https://podminky.urs.cz/item/CS_URS_2025_02/741122016" TargetMode="External"/><Relationship Id="rId14" Type="http://schemas.openxmlformats.org/officeDocument/2006/relationships/hyperlink" Target="https://podminky.urs.cz/item/CS_URS_2025_02/713151111" TargetMode="External"/><Relationship Id="rId22" Type="http://schemas.openxmlformats.org/officeDocument/2006/relationships/hyperlink" Target="https://podminky.urs.cz/item/CS_URS_2025_02/741122031" TargetMode="External"/><Relationship Id="rId27" Type="http://schemas.openxmlformats.org/officeDocument/2006/relationships/hyperlink" Target="https://podminky.urs.cz/item/CS_URS_2025_02/741420001" TargetMode="External"/><Relationship Id="rId30" Type="http://schemas.openxmlformats.org/officeDocument/2006/relationships/hyperlink" Target="https://podminky.urs.cz/item/CS_URS_2025_02/741430002" TargetMode="External"/><Relationship Id="rId35" Type="http://schemas.openxmlformats.org/officeDocument/2006/relationships/hyperlink" Target="https://podminky.urs.cz/item/CS_URS_2025_02/742110504" TargetMode="External"/><Relationship Id="rId43" Type="http://schemas.openxmlformats.org/officeDocument/2006/relationships/hyperlink" Target="https://podminky.urs.cz/item/CS_URS_2025_02/751511122" TargetMode="External"/><Relationship Id="rId48" Type="http://schemas.openxmlformats.org/officeDocument/2006/relationships/hyperlink" Target="https://podminky.urs.cz/item/CS_URS_2025_02/998762102" TargetMode="External"/><Relationship Id="rId56" Type="http://schemas.openxmlformats.org/officeDocument/2006/relationships/hyperlink" Target="https://podminky.urs.cz/item/CS_URS_2025_02/998764102" TargetMode="External"/><Relationship Id="rId64" Type="http://schemas.openxmlformats.org/officeDocument/2006/relationships/hyperlink" Target="https://podminky.urs.cz/item/CS_URS_2025_02/998766102" TargetMode="External"/><Relationship Id="rId69" Type="http://schemas.openxmlformats.org/officeDocument/2006/relationships/hyperlink" Target="https://podminky.urs.cz/item/CS_URS_2025_02/767651126" TargetMode="External"/><Relationship Id="rId77" Type="http://schemas.openxmlformats.org/officeDocument/2006/relationships/hyperlink" Target="https://podminky.urs.cz/item/CS_URS_2025_02/783314101" TargetMode="External"/><Relationship Id="rId8" Type="http://schemas.openxmlformats.org/officeDocument/2006/relationships/hyperlink" Target="https://podminky.urs.cz/item/CS_URS_2025_02/642942611" TargetMode="External"/><Relationship Id="rId51" Type="http://schemas.openxmlformats.org/officeDocument/2006/relationships/hyperlink" Target="https://podminky.urs.cz/item/CS_URS_2025_02/763131751" TargetMode="External"/><Relationship Id="rId72" Type="http://schemas.openxmlformats.org/officeDocument/2006/relationships/hyperlink" Target="https://podminky.urs.cz/item/CS_URS_2025_02/777111111" TargetMode="External"/><Relationship Id="rId80" Type="http://schemas.openxmlformats.org/officeDocument/2006/relationships/hyperlink" Target="https://podminky.urs.cz/item/CS_URS_2025_02/460941121" TargetMode="External"/><Relationship Id="rId85" Type="http://schemas.openxmlformats.org/officeDocument/2006/relationships/drawing" Target="../drawings/drawing2.xml"/><Relationship Id="rId3" Type="http://schemas.openxmlformats.org/officeDocument/2006/relationships/hyperlink" Target="https://podminky.urs.cz/item/CS_URS_2025_02/612131100" TargetMode="External"/><Relationship Id="rId12" Type="http://schemas.openxmlformats.org/officeDocument/2006/relationships/hyperlink" Target="https://podminky.urs.cz/item/CS_URS_2025_02/998011009" TargetMode="External"/><Relationship Id="rId17" Type="http://schemas.openxmlformats.org/officeDocument/2006/relationships/hyperlink" Target="https://podminky.urs.cz/item/CS_URS_2025_02/741122011" TargetMode="External"/><Relationship Id="rId25" Type="http://schemas.openxmlformats.org/officeDocument/2006/relationships/hyperlink" Target="https://podminky.urs.cz/item/CS_URS_2025_02/741313001" TargetMode="External"/><Relationship Id="rId33" Type="http://schemas.openxmlformats.org/officeDocument/2006/relationships/hyperlink" Target="https://podminky.urs.cz/item/CS_URS_2025_02/998741101" TargetMode="External"/><Relationship Id="rId38" Type="http://schemas.openxmlformats.org/officeDocument/2006/relationships/hyperlink" Target="https://podminky.urs.cz/item/CS_URS_2025_02/742190002" TargetMode="External"/><Relationship Id="rId46" Type="http://schemas.openxmlformats.org/officeDocument/2006/relationships/hyperlink" Target="https://podminky.urs.cz/item/CS_URS_2025_02/762429001" TargetMode="External"/><Relationship Id="rId59" Type="http://schemas.openxmlformats.org/officeDocument/2006/relationships/hyperlink" Target="https://podminky.urs.cz/item/CS_URS_2025_02/766660022" TargetMode="External"/><Relationship Id="rId67" Type="http://schemas.openxmlformats.org/officeDocument/2006/relationships/hyperlink" Target="https://podminky.urs.cz/item/CS_URS_2025_02/767250111" TargetMode="External"/><Relationship Id="rId20" Type="http://schemas.openxmlformats.org/officeDocument/2006/relationships/hyperlink" Target="https://podminky.urs.cz/item/CS_URS_2025_02/741122016" TargetMode="External"/><Relationship Id="rId41" Type="http://schemas.openxmlformats.org/officeDocument/2006/relationships/hyperlink" Target="https://podminky.urs.cz/item/CS_URS_2025_02/751111012" TargetMode="External"/><Relationship Id="rId54" Type="http://schemas.openxmlformats.org/officeDocument/2006/relationships/hyperlink" Target="https://podminky.urs.cz/item/CS_URS_2025_02/764341303" TargetMode="External"/><Relationship Id="rId62" Type="http://schemas.openxmlformats.org/officeDocument/2006/relationships/hyperlink" Target="https://podminky.urs.cz/item/CS_URS_2025_02/766660734" TargetMode="External"/><Relationship Id="rId70" Type="http://schemas.openxmlformats.org/officeDocument/2006/relationships/hyperlink" Target="https://podminky.urs.cz/item/CS_URS_2025_02/998767102" TargetMode="External"/><Relationship Id="rId75" Type="http://schemas.openxmlformats.org/officeDocument/2006/relationships/hyperlink" Target="https://podminky.urs.cz/item/CS_URS_2025_02/777911111" TargetMode="External"/><Relationship Id="rId83" Type="http://schemas.openxmlformats.org/officeDocument/2006/relationships/hyperlink" Target="https://podminky.urs.cz/item/CS_URS_2025_02/468112122" TargetMode="External"/><Relationship Id="rId1" Type="http://schemas.openxmlformats.org/officeDocument/2006/relationships/hyperlink" Target="https://podminky.urs.cz/item/CS_URS_2025_02/564851111" TargetMode="External"/><Relationship Id="rId6" Type="http://schemas.openxmlformats.org/officeDocument/2006/relationships/hyperlink" Target="https://podminky.urs.cz/item/CS_URS_2025_02/612325302" TargetMode="External"/><Relationship Id="rId15" Type="http://schemas.openxmlformats.org/officeDocument/2006/relationships/hyperlink" Target="https://podminky.urs.cz/item/CS_URS_2025_02/713191132" TargetMode="External"/><Relationship Id="rId23" Type="http://schemas.openxmlformats.org/officeDocument/2006/relationships/hyperlink" Target="https://podminky.urs.cz/item/CS_URS_2025_02/741128005" TargetMode="External"/><Relationship Id="rId28" Type="http://schemas.openxmlformats.org/officeDocument/2006/relationships/hyperlink" Target="https://podminky.urs.cz/item/CS_URS_2025_02/741420021" TargetMode="External"/><Relationship Id="rId36" Type="http://schemas.openxmlformats.org/officeDocument/2006/relationships/hyperlink" Target="https://podminky.urs.cz/item/CS_URS_2025_02/742121001" TargetMode="External"/><Relationship Id="rId49" Type="http://schemas.openxmlformats.org/officeDocument/2006/relationships/hyperlink" Target="https://podminky.urs.cz/item/CS_URS_2025_02/763131411" TargetMode="External"/><Relationship Id="rId57" Type="http://schemas.openxmlformats.org/officeDocument/2006/relationships/hyperlink" Target="https://podminky.urs.cz/item/CS_URS_2025_02/766622131" TargetMode="External"/><Relationship Id="rId10" Type="http://schemas.openxmlformats.org/officeDocument/2006/relationships/hyperlink" Target="https://podminky.urs.cz/item/CS_URS_2025_02/953943211" TargetMode="External"/><Relationship Id="rId31" Type="http://schemas.openxmlformats.org/officeDocument/2006/relationships/hyperlink" Target="https://podminky.urs.cz/item/CS_URS_2025_02/741810001" TargetMode="External"/><Relationship Id="rId44" Type="http://schemas.openxmlformats.org/officeDocument/2006/relationships/hyperlink" Target="https://podminky.urs.cz/item/CS_URS_2025_02/998751101" TargetMode="External"/><Relationship Id="rId52" Type="http://schemas.openxmlformats.org/officeDocument/2006/relationships/hyperlink" Target="https://podminky.urs.cz/item/CS_URS_2025_02/998763101" TargetMode="External"/><Relationship Id="rId60" Type="http://schemas.openxmlformats.org/officeDocument/2006/relationships/hyperlink" Target="https://podminky.urs.cz/item/CS_URS_2025_02/766660411" TargetMode="External"/><Relationship Id="rId65" Type="http://schemas.openxmlformats.org/officeDocument/2006/relationships/hyperlink" Target="https://podminky.urs.cz/item/CS_URS_2025_02/767211313" TargetMode="External"/><Relationship Id="rId73" Type="http://schemas.openxmlformats.org/officeDocument/2006/relationships/hyperlink" Target="https://podminky.urs.cz/item/CS_URS_2025_02/777131111" TargetMode="External"/><Relationship Id="rId78" Type="http://schemas.openxmlformats.org/officeDocument/2006/relationships/hyperlink" Target="https://podminky.urs.cz/item/CS_URS_2025_02/784181103" TargetMode="External"/><Relationship Id="rId81" Type="http://schemas.openxmlformats.org/officeDocument/2006/relationships/hyperlink" Target="https://podminky.urs.cz/item/CS_URS_2025_02/460941221" TargetMode="External"/><Relationship Id="rId4" Type="http://schemas.openxmlformats.org/officeDocument/2006/relationships/hyperlink" Target="https://podminky.urs.cz/item/CS_URS_2025_02/612315122" TargetMode="External"/><Relationship Id="rId9" Type="http://schemas.openxmlformats.org/officeDocument/2006/relationships/hyperlink" Target="https://podminky.urs.cz/item/CS_URS_2025_02/642942721" TargetMode="External"/><Relationship Id="rId13" Type="http://schemas.openxmlformats.org/officeDocument/2006/relationships/hyperlink" Target="https://podminky.urs.cz/item/CS_URS_2025_02/713121111" TargetMode="External"/><Relationship Id="rId18" Type="http://schemas.openxmlformats.org/officeDocument/2006/relationships/hyperlink" Target="https://podminky.urs.cz/item/CS_URS_2025_02/741122015" TargetMode="External"/><Relationship Id="rId39" Type="http://schemas.openxmlformats.org/officeDocument/2006/relationships/hyperlink" Target="https://podminky.urs.cz/item/CS_URS_2025_02/742210121" TargetMode="External"/><Relationship Id="rId34" Type="http://schemas.openxmlformats.org/officeDocument/2006/relationships/hyperlink" Target="https://podminky.urs.cz/item/CS_URS_2025_02/742110002" TargetMode="External"/><Relationship Id="rId50" Type="http://schemas.openxmlformats.org/officeDocument/2006/relationships/hyperlink" Target="https://podminky.urs.cz/item/CS_URS_2025_02/763131714" TargetMode="External"/><Relationship Id="rId55" Type="http://schemas.openxmlformats.org/officeDocument/2006/relationships/hyperlink" Target="https://podminky.urs.cz/item/CS_URS_2025_02/764548323" TargetMode="External"/><Relationship Id="rId76" Type="http://schemas.openxmlformats.org/officeDocument/2006/relationships/hyperlink" Target="https://podminky.urs.cz/item/CS_URS_2025_02/998777102" TargetMode="External"/><Relationship Id="rId7" Type="http://schemas.openxmlformats.org/officeDocument/2006/relationships/hyperlink" Target="https://podminky.urs.cz/item/CS_URS_2025_02/632441225" TargetMode="External"/><Relationship Id="rId71" Type="http://schemas.openxmlformats.org/officeDocument/2006/relationships/hyperlink" Target="https://podminky.urs.cz/item/CS_URS_2025_02/777111101" TargetMode="External"/><Relationship Id="rId2" Type="http://schemas.openxmlformats.org/officeDocument/2006/relationships/hyperlink" Target="https://podminky.urs.cz/item/CS_URS_2025_02/591111111" TargetMode="External"/><Relationship Id="rId29" Type="http://schemas.openxmlformats.org/officeDocument/2006/relationships/hyperlink" Target="https://podminky.urs.cz/item/CS_URS_2025_02/741420051" TargetMode="External"/><Relationship Id="rId24" Type="http://schemas.openxmlformats.org/officeDocument/2006/relationships/hyperlink" Target="https://podminky.urs.cz/item/CS_URS_2025_02/741310001" TargetMode="External"/><Relationship Id="rId40" Type="http://schemas.openxmlformats.org/officeDocument/2006/relationships/hyperlink" Target="https://podminky.urs.cz/item/CS_URS_2025_02/998742101" TargetMode="External"/><Relationship Id="rId45" Type="http://schemas.openxmlformats.org/officeDocument/2006/relationships/hyperlink" Target="https://podminky.urs.cz/item/CS_URS_2025_02/762420011" TargetMode="External"/><Relationship Id="rId66" Type="http://schemas.openxmlformats.org/officeDocument/2006/relationships/hyperlink" Target="https://podminky.urs.cz/item/CS_URS_2025_02/767223212" TargetMode="External"/><Relationship Id="rId61" Type="http://schemas.openxmlformats.org/officeDocument/2006/relationships/hyperlink" Target="https://podminky.urs.cz/item/CS_URS_2025_02/766660717" TargetMode="External"/><Relationship Id="rId82" Type="http://schemas.openxmlformats.org/officeDocument/2006/relationships/hyperlink" Target="https://podminky.urs.cz/item/CS_URS_2025_02/468111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opLeftCell="A26" workbookViewId="0"/>
  </sheetViews>
  <sheetFormatPr defaultRowHeight="14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36" t="s">
        <v>14</v>
      </c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2"/>
      <c r="AQ5" s="22"/>
      <c r="AR5" s="20"/>
      <c r="BE5" s="233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38" t="s">
        <v>17</v>
      </c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2"/>
      <c r="AQ6" s="22"/>
      <c r="AR6" s="20"/>
      <c r="BE6" s="234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20</v>
      </c>
      <c r="AL7" s="22"/>
      <c r="AM7" s="22"/>
      <c r="AN7" s="27" t="s">
        <v>19</v>
      </c>
      <c r="AO7" s="22"/>
      <c r="AP7" s="22"/>
      <c r="AQ7" s="22"/>
      <c r="AR7" s="20"/>
      <c r="BE7" s="234"/>
      <c r="BS7" s="17" t="s">
        <v>6</v>
      </c>
    </row>
    <row r="8" spans="1:74" s="1" customFormat="1" ht="12" customHeight="1">
      <c r="B8" s="21"/>
      <c r="C8" s="22"/>
      <c r="D8" s="29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23</v>
      </c>
      <c r="AL8" s="22"/>
      <c r="AM8" s="22"/>
      <c r="AN8" s="30" t="s">
        <v>24</v>
      </c>
      <c r="AO8" s="22"/>
      <c r="AP8" s="22"/>
      <c r="AQ8" s="22"/>
      <c r="AR8" s="20"/>
      <c r="BE8" s="234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34"/>
      <c r="BS9" s="17" t="s">
        <v>6</v>
      </c>
    </row>
    <row r="10" spans="1:74" s="1" customFormat="1" ht="12" customHeight="1">
      <c r="B10" s="21"/>
      <c r="C10" s="22"/>
      <c r="D10" s="29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234"/>
      <c r="BS10" s="17" t="s">
        <v>6</v>
      </c>
    </row>
    <row r="11" spans="1:74" s="1" customFormat="1" ht="18.399999999999999" customHeight="1">
      <c r="B11" s="21"/>
      <c r="C11" s="22"/>
      <c r="D11" s="22"/>
      <c r="E11" s="27" t="s">
        <v>22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27</v>
      </c>
      <c r="AL11" s="22"/>
      <c r="AM11" s="22"/>
      <c r="AN11" s="27" t="s">
        <v>19</v>
      </c>
      <c r="AO11" s="22"/>
      <c r="AP11" s="22"/>
      <c r="AQ11" s="22"/>
      <c r="AR11" s="20"/>
      <c r="BE11" s="234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34"/>
      <c r="BS12" s="17" t="s">
        <v>6</v>
      </c>
    </row>
    <row r="13" spans="1:74" s="1" customFormat="1" ht="12" customHeight="1">
      <c r="B13" s="21"/>
      <c r="C13" s="22"/>
      <c r="D13" s="29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26</v>
      </c>
      <c r="AL13" s="22"/>
      <c r="AM13" s="22"/>
      <c r="AN13" s="31" t="s">
        <v>29</v>
      </c>
      <c r="AO13" s="22"/>
      <c r="AP13" s="22"/>
      <c r="AQ13" s="22"/>
      <c r="AR13" s="20"/>
      <c r="BE13" s="234"/>
      <c r="BS13" s="17" t="s">
        <v>6</v>
      </c>
    </row>
    <row r="14" spans="1:74" ht="12.75">
      <c r="B14" s="21"/>
      <c r="C14" s="22"/>
      <c r="D14" s="22"/>
      <c r="E14" s="239" t="s">
        <v>29</v>
      </c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9" t="s">
        <v>27</v>
      </c>
      <c r="AL14" s="22"/>
      <c r="AM14" s="22"/>
      <c r="AN14" s="31" t="s">
        <v>29</v>
      </c>
      <c r="AO14" s="22"/>
      <c r="AP14" s="22"/>
      <c r="AQ14" s="22"/>
      <c r="AR14" s="20"/>
      <c r="BE14" s="234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34"/>
      <c r="BS15" s="17" t="s">
        <v>4</v>
      </c>
    </row>
    <row r="16" spans="1:74" s="1" customFormat="1" ht="12" customHeight="1">
      <c r="B16" s="21"/>
      <c r="C16" s="22"/>
      <c r="D16" s="29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26</v>
      </c>
      <c r="AL16" s="22"/>
      <c r="AM16" s="22"/>
      <c r="AN16" s="27" t="s">
        <v>19</v>
      </c>
      <c r="AO16" s="22"/>
      <c r="AP16" s="22"/>
      <c r="AQ16" s="22"/>
      <c r="AR16" s="20"/>
      <c r="BE16" s="234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22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27</v>
      </c>
      <c r="AL17" s="22"/>
      <c r="AM17" s="22"/>
      <c r="AN17" s="27" t="s">
        <v>19</v>
      </c>
      <c r="AO17" s="22"/>
      <c r="AP17" s="22"/>
      <c r="AQ17" s="22"/>
      <c r="AR17" s="20"/>
      <c r="BE17" s="234"/>
      <c r="BS17" s="17" t="s">
        <v>31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34"/>
      <c r="BS18" s="17" t="s">
        <v>6</v>
      </c>
    </row>
    <row r="19" spans="1:71" s="1" customFormat="1" ht="12" customHeight="1">
      <c r="B19" s="21"/>
      <c r="C19" s="22"/>
      <c r="D19" s="29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234"/>
      <c r="BS19" s="17" t="s">
        <v>6</v>
      </c>
    </row>
    <row r="20" spans="1:71" s="1" customFormat="1" ht="18.399999999999999" customHeight="1">
      <c r="B20" s="21"/>
      <c r="C20" s="22"/>
      <c r="D20" s="22"/>
      <c r="E20" s="27" t="s">
        <v>22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27</v>
      </c>
      <c r="AL20" s="22"/>
      <c r="AM20" s="22"/>
      <c r="AN20" s="27" t="s">
        <v>19</v>
      </c>
      <c r="AO20" s="22"/>
      <c r="AP20" s="22"/>
      <c r="AQ20" s="22"/>
      <c r="AR20" s="20"/>
      <c r="BE20" s="234"/>
      <c r="BS20" s="17" t="s">
        <v>4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34"/>
    </row>
    <row r="22" spans="1:71" s="1" customFormat="1" ht="12" customHeight="1">
      <c r="B22" s="21"/>
      <c r="C22" s="22"/>
      <c r="D22" s="29" t="s">
        <v>33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34"/>
    </row>
    <row r="23" spans="1:71" s="1" customFormat="1" ht="47.25" customHeight="1">
      <c r="B23" s="21"/>
      <c r="C23" s="22"/>
      <c r="D23" s="22"/>
      <c r="E23" s="241" t="s">
        <v>34</v>
      </c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2"/>
      <c r="AP23" s="22"/>
      <c r="AQ23" s="22"/>
      <c r="AR23" s="20"/>
      <c r="BE23" s="234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34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34"/>
    </row>
    <row r="26" spans="1:71" s="2" customFormat="1" ht="25.9" customHeight="1">
      <c r="A26" s="34"/>
      <c r="B26" s="35"/>
      <c r="C26" s="36"/>
      <c r="D26" s="37" t="s">
        <v>35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42">
        <f>ROUND(AG54,2)</f>
        <v>0</v>
      </c>
      <c r="AL26" s="243"/>
      <c r="AM26" s="243"/>
      <c r="AN26" s="243"/>
      <c r="AO26" s="243"/>
      <c r="AP26" s="36"/>
      <c r="AQ26" s="36"/>
      <c r="AR26" s="39"/>
      <c r="BE26" s="234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34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44" t="s">
        <v>36</v>
      </c>
      <c r="M28" s="244"/>
      <c r="N28" s="244"/>
      <c r="O28" s="244"/>
      <c r="P28" s="244"/>
      <c r="Q28" s="36"/>
      <c r="R28" s="36"/>
      <c r="S28" s="36"/>
      <c r="T28" s="36"/>
      <c r="U28" s="36"/>
      <c r="V28" s="36"/>
      <c r="W28" s="244" t="s">
        <v>37</v>
      </c>
      <c r="X28" s="244"/>
      <c r="Y28" s="244"/>
      <c r="Z28" s="244"/>
      <c r="AA28" s="244"/>
      <c r="AB28" s="244"/>
      <c r="AC28" s="244"/>
      <c r="AD28" s="244"/>
      <c r="AE28" s="244"/>
      <c r="AF28" s="36"/>
      <c r="AG28" s="36"/>
      <c r="AH28" s="36"/>
      <c r="AI28" s="36"/>
      <c r="AJ28" s="36"/>
      <c r="AK28" s="244" t="s">
        <v>38</v>
      </c>
      <c r="AL28" s="244"/>
      <c r="AM28" s="244"/>
      <c r="AN28" s="244"/>
      <c r="AO28" s="244"/>
      <c r="AP28" s="36"/>
      <c r="AQ28" s="36"/>
      <c r="AR28" s="39"/>
      <c r="BE28" s="234"/>
    </row>
    <row r="29" spans="1:71" s="3" customFormat="1" ht="14.45" customHeight="1">
      <c r="B29" s="40"/>
      <c r="C29" s="41"/>
      <c r="D29" s="29" t="s">
        <v>39</v>
      </c>
      <c r="E29" s="41"/>
      <c r="F29" s="29" t="s">
        <v>40</v>
      </c>
      <c r="G29" s="41"/>
      <c r="H29" s="41"/>
      <c r="I29" s="41"/>
      <c r="J29" s="41"/>
      <c r="K29" s="41"/>
      <c r="L29" s="247">
        <v>0.21</v>
      </c>
      <c r="M29" s="246"/>
      <c r="N29" s="246"/>
      <c r="O29" s="246"/>
      <c r="P29" s="246"/>
      <c r="Q29" s="41"/>
      <c r="R29" s="41"/>
      <c r="S29" s="41"/>
      <c r="T29" s="41"/>
      <c r="U29" s="41"/>
      <c r="V29" s="41"/>
      <c r="W29" s="245">
        <f>ROUND(AZ54, 2)</f>
        <v>0</v>
      </c>
      <c r="X29" s="246"/>
      <c r="Y29" s="246"/>
      <c r="Z29" s="246"/>
      <c r="AA29" s="246"/>
      <c r="AB29" s="246"/>
      <c r="AC29" s="246"/>
      <c r="AD29" s="246"/>
      <c r="AE29" s="246"/>
      <c r="AF29" s="41"/>
      <c r="AG29" s="41"/>
      <c r="AH29" s="41"/>
      <c r="AI29" s="41"/>
      <c r="AJ29" s="41"/>
      <c r="AK29" s="245">
        <f>ROUND(AV54, 2)</f>
        <v>0</v>
      </c>
      <c r="AL29" s="246"/>
      <c r="AM29" s="246"/>
      <c r="AN29" s="246"/>
      <c r="AO29" s="246"/>
      <c r="AP29" s="41"/>
      <c r="AQ29" s="41"/>
      <c r="AR29" s="42"/>
      <c r="BE29" s="235"/>
    </row>
    <row r="30" spans="1:71" s="3" customFormat="1" ht="14.45" customHeight="1">
      <c r="B30" s="40"/>
      <c r="C30" s="41"/>
      <c r="D30" s="41"/>
      <c r="E30" s="41"/>
      <c r="F30" s="29" t="s">
        <v>41</v>
      </c>
      <c r="G30" s="41"/>
      <c r="H30" s="41"/>
      <c r="I30" s="41"/>
      <c r="J30" s="41"/>
      <c r="K30" s="41"/>
      <c r="L30" s="247">
        <v>0.12</v>
      </c>
      <c r="M30" s="246"/>
      <c r="N30" s="246"/>
      <c r="O30" s="246"/>
      <c r="P30" s="246"/>
      <c r="Q30" s="41"/>
      <c r="R30" s="41"/>
      <c r="S30" s="41"/>
      <c r="T30" s="41"/>
      <c r="U30" s="41"/>
      <c r="V30" s="41"/>
      <c r="W30" s="245">
        <f>ROUND(BA54, 2)</f>
        <v>0</v>
      </c>
      <c r="X30" s="246"/>
      <c r="Y30" s="246"/>
      <c r="Z30" s="246"/>
      <c r="AA30" s="246"/>
      <c r="AB30" s="246"/>
      <c r="AC30" s="246"/>
      <c r="AD30" s="246"/>
      <c r="AE30" s="246"/>
      <c r="AF30" s="41"/>
      <c r="AG30" s="41"/>
      <c r="AH30" s="41"/>
      <c r="AI30" s="41"/>
      <c r="AJ30" s="41"/>
      <c r="AK30" s="245">
        <f>ROUND(AW54, 2)</f>
        <v>0</v>
      </c>
      <c r="AL30" s="246"/>
      <c r="AM30" s="246"/>
      <c r="AN30" s="246"/>
      <c r="AO30" s="246"/>
      <c r="AP30" s="41"/>
      <c r="AQ30" s="41"/>
      <c r="AR30" s="42"/>
      <c r="BE30" s="235"/>
    </row>
    <row r="31" spans="1:71" s="3" customFormat="1" ht="14.45" hidden="1" customHeight="1">
      <c r="B31" s="40"/>
      <c r="C31" s="41"/>
      <c r="D31" s="41"/>
      <c r="E31" s="41"/>
      <c r="F31" s="29" t="s">
        <v>42</v>
      </c>
      <c r="G31" s="41"/>
      <c r="H31" s="41"/>
      <c r="I31" s="41"/>
      <c r="J31" s="41"/>
      <c r="K31" s="41"/>
      <c r="L31" s="247">
        <v>0.21</v>
      </c>
      <c r="M31" s="246"/>
      <c r="N31" s="246"/>
      <c r="O31" s="246"/>
      <c r="P31" s="246"/>
      <c r="Q31" s="41"/>
      <c r="R31" s="41"/>
      <c r="S31" s="41"/>
      <c r="T31" s="41"/>
      <c r="U31" s="41"/>
      <c r="V31" s="41"/>
      <c r="W31" s="245">
        <f>ROUND(BB54, 2)</f>
        <v>0</v>
      </c>
      <c r="X31" s="246"/>
      <c r="Y31" s="246"/>
      <c r="Z31" s="246"/>
      <c r="AA31" s="246"/>
      <c r="AB31" s="246"/>
      <c r="AC31" s="246"/>
      <c r="AD31" s="246"/>
      <c r="AE31" s="246"/>
      <c r="AF31" s="41"/>
      <c r="AG31" s="41"/>
      <c r="AH31" s="41"/>
      <c r="AI31" s="41"/>
      <c r="AJ31" s="41"/>
      <c r="AK31" s="245">
        <v>0</v>
      </c>
      <c r="AL31" s="246"/>
      <c r="AM31" s="246"/>
      <c r="AN31" s="246"/>
      <c r="AO31" s="246"/>
      <c r="AP31" s="41"/>
      <c r="AQ31" s="41"/>
      <c r="AR31" s="42"/>
      <c r="BE31" s="235"/>
    </row>
    <row r="32" spans="1:71" s="3" customFormat="1" ht="14.45" hidden="1" customHeight="1">
      <c r="B32" s="40"/>
      <c r="C32" s="41"/>
      <c r="D32" s="41"/>
      <c r="E32" s="41"/>
      <c r="F32" s="29" t="s">
        <v>43</v>
      </c>
      <c r="G32" s="41"/>
      <c r="H32" s="41"/>
      <c r="I32" s="41"/>
      <c r="J32" s="41"/>
      <c r="K32" s="41"/>
      <c r="L32" s="247">
        <v>0.12</v>
      </c>
      <c r="M32" s="246"/>
      <c r="N32" s="246"/>
      <c r="O32" s="246"/>
      <c r="P32" s="246"/>
      <c r="Q32" s="41"/>
      <c r="R32" s="41"/>
      <c r="S32" s="41"/>
      <c r="T32" s="41"/>
      <c r="U32" s="41"/>
      <c r="V32" s="41"/>
      <c r="W32" s="245">
        <f>ROUND(BC54, 2)</f>
        <v>0</v>
      </c>
      <c r="X32" s="246"/>
      <c r="Y32" s="246"/>
      <c r="Z32" s="246"/>
      <c r="AA32" s="246"/>
      <c r="AB32" s="246"/>
      <c r="AC32" s="246"/>
      <c r="AD32" s="246"/>
      <c r="AE32" s="246"/>
      <c r="AF32" s="41"/>
      <c r="AG32" s="41"/>
      <c r="AH32" s="41"/>
      <c r="AI32" s="41"/>
      <c r="AJ32" s="41"/>
      <c r="AK32" s="245">
        <v>0</v>
      </c>
      <c r="AL32" s="246"/>
      <c r="AM32" s="246"/>
      <c r="AN32" s="246"/>
      <c r="AO32" s="246"/>
      <c r="AP32" s="41"/>
      <c r="AQ32" s="41"/>
      <c r="AR32" s="42"/>
      <c r="BE32" s="235"/>
    </row>
    <row r="33" spans="1:57" s="3" customFormat="1" ht="14.45" hidden="1" customHeight="1">
      <c r="B33" s="40"/>
      <c r="C33" s="41"/>
      <c r="D33" s="41"/>
      <c r="E33" s="41"/>
      <c r="F33" s="29" t="s">
        <v>44</v>
      </c>
      <c r="G33" s="41"/>
      <c r="H33" s="41"/>
      <c r="I33" s="41"/>
      <c r="J33" s="41"/>
      <c r="K33" s="41"/>
      <c r="L33" s="247">
        <v>0</v>
      </c>
      <c r="M33" s="246"/>
      <c r="N33" s="246"/>
      <c r="O33" s="246"/>
      <c r="P33" s="246"/>
      <c r="Q33" s="41"/>
      <c r="R33" s="41"/>
      <c r="S33" s="41"/>
      <c r="T33" s="41"/>
      <c r="U33" s="41"/>
      <c r="V33" s="41"/>
      <c r="W33" s="245">
        <f>ROUND(BD54, 2)</f>
        <v>0</v>
      </c>
      <c r="X33" s="246"/>
      <c r="Y33" s="246"/>
      <c r="Z33" s="246"/>
      <c r="AA33" s="246"/>
      <c r="AB33" s="246"/>
      <c r="AC33" s="246"/>
      <c r="AD33" s="246"/>
      <c r="AE33" s="246"/>
      <c r="AF33" s="41"/>
      <c r="AG33" s="41"/>
      <c r="AH33" s="41"/>
      <c r="AI33" s="41"/>
      <c r="AJ33" s="41"/>
      <c r="AK33" s="245">
        <v>0</v>
      </c>
      <c r="AL33" s="246"/>
      <c r="AM33" s="246"/>
      <c r="AN33" s="246"/>
      <c r="AO33" s="246"/>
      <c r="AP33" s="41"/>
      <c r="AQ33" s="41"/>
      <c r="AR33" s="42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34"/>
    </row>
    <row r="35" spans="1:57" s="2" customFormat="1" ht="25.9" customHeight="1">
      <c r="A35" s="34"/>
      <c r="B35" s="35"/>
      <c r="C35" s="43"/>
      <c r="D35" s="44" t="s">
        <v>45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46</v>
      </c>
      <c r="U35" s="45"/>
      <c r="V35" s="45"/>
      <c r="W35" s="45"/>
      <c r="X35" s="248" t="s">
        <v>47</v>
      </c>
      <c r="Y35" s="249"/>
      <c r="Z35" s="249"/>
      <c r="AA35" s="249"/>
      <c r="AB35" s="249"/>
      <c r="AC35" s="45"/>
      <c r="AD35" s="45"/>
      <c r="AE35" s="45"/>
      <c r="AF35" s="45"/>
      <c r="AG35" s="45"/>
      <c r="AH35" s="45"/>
      <c r="AI35" s="45"/>
      <c r="AJ35" s="45"/>
      <c r="AK35" s="250">
        <f>SUM(AK26:AK33)</f>
        <v>0</v>
      </c>
      <c r="AL35" s="249"/>
      <c r="AM35" s="249"/>
      <c r="AN35" s="249"/>
      <c r="AO35" s="251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6.95" customHeight="1">
      <c r="A37" s="34"/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39"/>
      <c r="BE37" s="34"/>
    </row>
    <row r="41" spans="1:57" s="2" customFormat="1" ht="6.95" customHeight="1">
      <c r="A41" s="34"/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39"/>
      <c r="BE41" s="34"/>
    </row>
    <row r="42" spans="1:57" s="2" customFormat="1" ht="24.95" customHeight="1">
      <c r="A42" s="34"/>
      <c r="B42" s="35"/>
      <c r="C42" s="23" t="s">
        <v>48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9"/>
      <c r="BE42" s="34"/>
    </row>
    <row r="43" spans="1:57" s="2" customFormat="1" ht="6.95" customHeight="1">
      <c r="A43" s="34"/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9"/>
      <c r="BE43" s="34"/>
    </row>
    <row r="44" spans="1:57" s="4" customFormat="1" ht="12" customHeight="1">
      <c r="B44" s="51"/>
      <c r="C44" s="29" t="s">
        <v>13</v>
      </c>
      <c r="D44" s="52"/>
      <c r="E44" s="52"/>
      <c r="F44" s="52"/>
      <c r="G44" s="52"/>
      <c r="H44" s="52"/>
      <c r="I44" s="52"/>
      <c r="J44" s="52"/>
      <c r="K44" s="52"/>
      <c r="L44" s="52" t="str">
        <f>K5</f>
        <v>2025a</v>
      </c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3"/>
    </row>
    <row r="45" spans="1:57" s="5" customFormat="1" ht="36.950000000000003" customHeight="1">
      <c r="B45" s="54"/>
      <c r="C45" s="55" t="s">
        <v>16</v>
      </c>
      <c r="D45" s="56"/>
      <c r="E45" s="56"/>
      <c r="F45" s="56"/>
      <c r="G45" s="56"/>
      <c r="H45" s="56"/>
      <c r="I45" s="56"/>
      <c r="J45" s="56"/>
      <c r="K45" s="56"/>
      <c r="L45" s="252" t="str">
        <f>K6</f>
        <v>OÚMP_-_2022_01_12_-_změna_stavby_-_projekt_-_rozpočet - II.etapa dokončovací práce</v>
      </c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56"/>
      <c r="AQ45" s="56"/>
      <c r="AR45" s="57"/>
    </row>
    <row r="46" spans="1:57" s="2" customFormat="1" ht="6.95" customHeight="1">
      <c r="A46" s="34"/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9"/>
      <c r="BE46" s="34"/>
    </row>
    <row r="47" spans="1:57" s="2" customFormat="1" ht="12" customHeight="1">
      <c r="A47" s="34"/>
      <c r="B47" s="35"/>
      <c r="C47" s="29" t="s">
        <v>21</v>
      </c>
      <c r="D47" s="36"/>
      <c r="E47" s="36"/>
      <c r="F47" s="36"/>
      <c r="G47" s="36"/>
      <c r="H47" s="36"/>
      <c r="I47" s="36"/>
      <c r="J47" s="36"/>
      <c r="K47" s="36"/>
      <c r="L47" s="58" t="str">
        <f>IF(K8="","",K8)</f>
        <v xml:space="preserve"> </v>
      </c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29" t="s">
        <v>23</v>
      </c>
      <c r="AJ47" s="36"/>
      <c r="AK47" s="36"/>
      <c r="AL47" s="36"/>
      <c r="AM47" s="254" t="str">
        <f>IF(AN8= "","",AN8)</f>
        <v>28. 8. 2025</v>
      </c>
      <c r="AN47" s="254"/>
      <c r="AO47" s="36"/>
      <c r="AP47" s="36"/>
      <c r="AQ47" s="36"/>
      <c r="AR47" s="39"/>
      <c r="BE47" s="34"/>
    </row>
    <row r="48" spans="1:57" s="2" customFormat="1" ht="6.95" customHeight="1">
      <c r="A48" s="34"/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9"/>
      <c r="BE48" s="34"/>
    </row>
    <row r="49" spans="1:90" s="2" customFormat="1" ht="15.2" customHeight="1">
      <c r="A49" s="34"/>
      <c r="B49" s="35"/>
      <c r="C49" s="29" t="s">
        <v>25</v>
      </c>
      <c r="D49" s="36"/>
      <c r="E49" s="36"/>
      <c r="F49" s="36"/>
      <c r="G49" s="36"/>
      <c r="H49" s="36"/>
      <c r="I49" s="36"/>
      <c r="J49" s="36"/>
      <c r="K49" s="36"/>
      <c r="L49" s="52" t="str">
        <f>IF(E11= "","",E11)</f>
        <v xml:space="preserve"> </v>
      </c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29" t="s">
        <v>30</v>
      </c>
      <c r="AJ49" s="36"/>
      <c r="AK49" s="36"/>
      <c r="AL49" s="36"/>
      <c r="AM49" s="255" t="str">
        <f>IF(E17="","",E17)</f>
        <v xml:space="preserve"> </v>
      </c>
      <c r="AN49" s="256"/>
      <c r="AO49" s="256"/>
      <c r="AP49" s="256"/>
      <c r="AQ49" s="36"/>
      <c r="AR49" s="39"/>
      <c r="AS49" s="257" t="s">
        <v>49</v>
      </c>
      <c r="AT49" s="258"/>
      <c r="AU49" s="60"/>
      <c r="AV49" s="60"/>
      <c r="AW49" s="60"/>
      <c r="AX49" s="60"/>
      <c r="AY49" s="60"/>
      <c r="AZ49" s="60"/>
      <c r="BA49" s="60"/>
      <c r="BB49" s="60"/>
      <c r="BC49" s="60"/>
      <c r="BD49" s="61"/>
      <c r="BE49" s="34"/>
    </row>
    <row r="50" spans="1:90" s="2" customFormat="1" ht="15.2" customHeight="1">
      <c r="A50" s="34"/>
      <c r="B50" s="35"/>
      <c r="C50" s="29" t="s">
        <v>28</v>
      </c>
      <c r="D50" s="36"/>
      <c r="E50" s="36"/>
      <c r="F50" s="36"/>
      <c r="G50" s="36"/>
      <c r="H50" s="36"/>
      <c r="I50" s="36"/>
      <c r="J50" s="36"/>
      <c r="K50" s="36"/>
      <c r="L50" s="52" t="str">
        <f>IF(E14= "Vyplň údaj","",E14)</f>
        <v/>
      </c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29" t="s">
        <v>32</v>
      </c>
      <c r="AJ50" s="36"/>
      <c r="AK50" s="36"/>
      <c r="AL50" s="36"/>
      <c r="AM50" s="255" t="str">
        <f>IF(E20="","",E20)</f>
        <v xml:space="preserve"> </v>
      </c>
      <c r="AN50" s="256"/>
      <c r="AO50" s="256"/>
      <c r="AP50" s="256"/>
      <c r="AQ50" s="36"/>
      <c r="AR50" s="39"/>
      <c r="AS50" s="259"/>
      <c r="AT50" s="260"/>
      <c r="AU50" s="62"/>
      <c r="AV50" s="62"/>
      <c r="AW50" s="62"/>
      <c r="AX50" s="62"/>
      <c r="AY50" s="62"/>
      <c r="AZ50" s="62"/>
      <c r="BA50" s="62"/>
      <c r="BB50" s="62"/>
      <c r="BC50" s="62"/>
      <c r="BD50" s="63"/>
      <c r="BE50" s="34"/>
    </row>
    <row r="51" spans="1:90" s="2" customFormat="1" ht="10.9" customHeight="1">
      <c r="A51" s="34"/>
      <c r="B51" s="35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9"/>
      <c r="AS51" s="261"/>
      <c r="AT51" s="262"/>
      <c r="AU51" s="64"/>
      <c r="AV51" s="64"/>
      <c r="AW51" s="64"/>
      <c r="AX51" s="64"/>
      <c r="AY51" s="64"/>
      <c r="AZ51" s="64"/>
      <c r="BA51" s="64"/>
      <c r="BB51" s="64"/>
      <c r="BC51" s="64"/>
      <c r="BD51" s="65"/>
      <c r="BE51" s="34"/>
    </row>
    <row r="52" spans="1:90" s="2" customFormat="1" ht="29.25" customHeight="1">
      <c r="A52" s="34"/>
      <c r="B52" s="35"/>
      <c r="C52" s="263" t="s">
        <v>50</v>
      </c>
      <c r="D52" s="264"/>
      <c r="E52" s="264"/>
      <c r="F52" s="264"/>
      <c r="G52" s="264"/>
      <c r="H52" s="66"/>
      <c r="I52" s="265" t="s">
        <v>51</v>
      </c>
      <c r="J52" s="264"/>
      <c r="K52" s="264"/>
      <c r="L52" s="264"/>
      <c r="M52" s="264"/>
      <c r="N52" s="264"/>
      <c r="O52" s="264"/>
      <c r="P52" s="264"/>
      <c r="Q52" s="264"/>
      <c r="R52" s="264"/>
      <c r="S52" s="264"/>
      <c r="T52" s="264"/>
      <c r="U52" s="264"/>
      <c r="V52" s="264"/>
      <c r="W52" s="264"/>
      <c r="X52" s="264"/>
      <c r="Y52" s="264"/>
      <c r="Z52" s="264"/>
      <c r="AA52" s="264"/>
      <c r="AB52" s="264"/>
      <c r="AC52" s="264"/>
      <c r="AD52" s="264"/>
      <c r="AE52" s="264"/>
      <c r="AF52" s="264"/>
      <c r="AG52" s="266" t="s">
        <v>52</v>
      </c>
      <c r="AH52" s="264"/>
      <c r="AI52" s="264"/>
      <c r="AJ52" s="264"/>
      <c r="AK52" s="264"/>
      <c r="AL52" s="264"/>
      <c r="AM52" s="264"/>
      <c r="AN52" s="265" t="s">
        <v>53</v>
      </c>
      <c r="AO52" s="264"/>
      <c r="AP52" s="264"/>
      <c r="AQ52" s="67" t="s">
        <v>54</v>
      </c>
      <c r="AR52" s="39"/>
      <c r="AS52" s="68" t="s">
        <v>55</v>
      </c>
      <c r="AT52" s="69" t="s">
        <v>56</v>
      </c>
      <c r="AU52" s="69" t="s">
        <v>57</v>
      </c>
      <c r="AV52" s="69" t="s">
        <v>58</v>
      </c>
      <c r="AW52" s="69" t="s">
        <v>59</v>
      </c>
      <c r="AX52" s="69" t="s">
        <v>60</v>
      </c>
      <c r="AY52" s="69" t="s">
        <v>61</v>
      </c>
      <c r="AZ52" s="69" t="s">
        <v>62</v>
      </c>
      <c r="BA52" s="69" t="s">
        <v>63</v>
      </c>
      <c r="BB52" s="69" t="s">
        <v>64</v>
      </c>
      <c r="BC52" s="69" t="s">
        <v>65</v>
      </c>
      <c r="BD52" s="70" t="s">
        <v>66</v>
      </c>
      <c r="BE52" s="34"/>
    </row>
    <row r="53" spans="1:90" s="2" customFormat="1" ht="10.9" customHeight="1">
      <c r="A53" s="34"/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9"/>
      <c r="AS53" s="71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3"/>
      <c r="BE53" s="34"/>
    </row>
    <row r="54" spans="1:90" s="6" customFormat="1" ht="32.450000000000003" customHeight="1">
      <c r="B54" s="74"/>
      <c r="C54" s="75" t="s">
        <v>67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270">
        <f>ROUND(AG55,2)</f>
        <v>0</v>
      </c>
      <c r="AH54" s="270"/>
      <c r="AI54" s="270"/>
      <c r="AJ54" s="270"/>
      <c r="AK54" s="270"/>
      <c r="AL54" s="270"/>
      <c r="AM54" s="270"/>
      <c r="AN54" s="271">
        <f>SUM(AG54,AT54)</f>
        <v>0</v>
      </c>
      <c r="AO54" s="271"/>
      <c r="AP54" s="271"/>
      <c r="AQ54" s="78" t="s">
        <v>19</v>
      </c>
      <c r="AR54" s="79"/>
      <c r="AS54" s="80">
        <f>ROUND(AS55,2)</f>
        <v>0</v>
      </c>
      <c r="AT54" s="81">
        <f>ROUND(SUM(AV54:AW54),2)</f>
        <v>0</v>
      </c>
      <c r="AU54" s="82">
        <f>ROUND(AU55,5)</f>
        <v>0</v>
      </c>
      <c r="AV54" s="81">
        <f>ROUND(AZ54*L29,2)</f>
        <v>0</v>
      </c>
      <c r="AW54" s="81">
        <f>ROUND(BA54*L30,2)</f>
        <v>0</v>
      </c>
      <c r="AX54" s="81">
        <f>ROUND(BB54*L29,2)</f>
        <v>0</v>
      </c>
      <c r="AY54" s="81">
        <f>ROUND(BC54*L30,2)</f>
        <v>0</v>
      </c>
      <c r="AZ54" s="81">
        <f>ROUND(AZ55,2)</f>
        <v>0</v>
      </c>
      <c r="BA54" s="81">
        <f>ROUND(BA55,2)</f>
        <v>0</v>
      </c>
      <c r="BB54" s="81">
        <f>ROUND(BB55,2)</f>
        <v>0</v>
      </c>
      <c r="BC54" s="81">
        <f>ROUND(BC55,2)</f>
        <v>0</v>
      </c>
      <c r="BD54" s="83">
        <f>ROUND(BD55,2)</f>
        <v>0</v>
      </c>
      <c r="BS54" s="84" t="s">
        <v>68</v>
      </c>
      <c r="BT54" s="84" t="s">
        <v>69</v>
      </c>
      <c r="BV54" s="84" t="s">
        <v>70</v>
      </c>
      <c r="BW54" s="84" t="s">
        <v>5</v>
      </c>
      <c r="BX54" s="84" t="s">
        <v>71</v>
      </c>
      <c r="CL54" s="84" t="s">
        <v>19</v>
      </c>
    </row>
    <row r="55" spans="1:90" s="7" customFormat="1" ht="37.5" customHeight="1">
      <c r="A55" s="85" t="s">
        <v>72</v>
      </c>
      <c r="B55" s="86"/>
      <c r="C55" s="87"/>
      <c r="D55" s="269" t="s">
        <v>14</v>
      </c>
      <c r="E55" s="269"/>
      <c r="F55" s="269"/>
      <c r="G55" s="269"/>
      <c r="H55" s="269"/>
      <c r="I55" s="88"/>
      <c r="J55" s="269" t="s">
        <v>17</v>
      </c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69"/>
      <c r="AC55" s="269"/>
      <c r="AD55" s="269"/>
      <c r="AE55" s="269"/>
      <c r="AF55" s="269"/>
      <c r="AG55" s="267">
        <f>'2025a - OÚMP_-_2022_01_12...'!J28</f>
        <v>0</v>
      </c>
      <c r="AH55" s="268"/>
      <c r="AI55" s="268"/>
      <c r="AJ55" s="268"/>
      <c r="AK55" s="268"/>
      <c r="AL55" s="268"/>
      <c r="AM55" s="268"/>
      <c r="AN55" s="267">
        <f>SUM(AG55,AT55)</f>
        <v>0</v>
      </c>
      <c r="AO55" s="268"/>
      <c r="AP55" s="268"/>
      <c r="AQ55" s="89" t="s">
        <v>73</v>
      </c>
      <c r="AR55" s="90"/>
      <c r="AS55" s="91">
        <v>0</v>
      </c>
      <c r="AT55" s="92">
        <f>ROUND(SUM(AV55:AW55),2)</f>
        <v>0</v>
      </c>
      <c r="AU55" s="93">
        <f>'2025a - OÚMP_-_2022_01_12...'!P93</f>
        <v>0</v>
      </c>
      <c r="AV55" s="92">
        <f>'2025a - OÚMP_-_2022_01_12...'!J31</f>
        <v>0</v>
      </c>
      <c r="AW55" s="92">
        <f>'2025a - OÚMP_-_2022_01_12...'!J32</f>
        <v>0</v>
      </c>
      <c r="AX55" s="92">
        <f>'2025a - OÚMP_-_2022_01_12...'!J33</f>
        <v>0</v>
      </c>
      <c r="AY55" s="92">
        <f>'2025a - OÚMP_-_2022_01_12...'!J34</f>
        <v>0</v>
      </c>
      <c r="AZ55" s="92">
        <f>'2025a - OÚMP_-_2022_01_12...'!F31</f>
        <v>0</v>
      </c>
      <c r="BA55" s="92">
        <f>'2025a - OÚMP_-_2022_01_12...'!F32</f>
        <v>0</v>
      </c>
      <c r="BB55" s="92">
        <f>'2025a - OÚMP_-_2022_01_12...'!F33</f>
        <v>0</v>
      </c>
      <c r="BC55" s="92">
        <f>'2025a - OÚMP_-_2022_01_12...'!F34</f>
        <v>0</v>
      </c>
      <c r="BD55" s="94">
        <f>'2025a - OÚMP_-_2022_01_12...'!F35</f>
        <v>0</v>
      </c>
      <c r="BT55" s="95" t="s">
        <v>74</v>
      </c>
      <c r="BU55" s="95" t="s">
        <v>75</v>
      </c>
      <c r="BV55" s="95" t="s">
        <v>70</v>
      </c>
      <c r="BW55" s="95" t="s">
        <v>5</v>
      </c>
      <c r="BX55" s="95" t="s">
        <v>71</v>
      </c>
      <c r="CL55" s="95" t="s">
        <v>19</v>
      </c>
    </row>
    <row r="56" spans="1:90" s="2" customFormat="1" ht="30" customHeight="1">
      <c r="A56" s="34"/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9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</row>
    <row r="57" spans="1:90" s="2" customFormat="1" ht="6.95" customHeight="1">
      <c r="A57" s="34"/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39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</row>
  </sheetData>
  <sheetProtection algorithmName="SHA-512" hashValue="CaSsm9pVjWTKnM2aQHDxulASBEJreNCXdqG1T6hWZz2blObykDedvgl8zwlDHI+zE8MzRO6JEWNZI+OfdU0+FQ==" saltValue="asdp0zjsDZ8supU3RaO3qOOp1yJXeHZZsmTcWyxvAiNOx5TnnpBUQ5ocqQ4UAUTxi65Du0/A8NX1UINvCgGGPg==" spinCount="100000" sheet="1" objects="1" scenarios="1" formatColumns="0" formatRows="0"/>
  <mergeCells count="42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2025a - OÚMP_-_2022_01_12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32"/>
  <sheetViews>
    <sheetView showGridLines="0" tabSelected="1" topLeftCell="A229" workbookViewId="0">
      <selection activeCell="A415" sqref="A415:XFD431"/>
    </sheetView>
  </sheetViews>
  <sheetFormatPr defaultRowHeight="14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7" t="s">
        <v>5</v>
      </c>
    </row>
    <row r="3" spans="1:46" s="1" customFormat="1" ht="6.95" customHeight="1">
      <c r="B3" s="96"/>
      <c r="C3" s="97"/>
      <c r="D3" s="97"/>
      <c r="E3" s="97"/>
      <c r="F3" s="97"/>
      <c r="G3" s="97"/>
      <c r="H3" s="97"/>
      <c r="I3" s="97"/>
      <c r="J3" s="97"/>
      <c r="K3" s="97"/>
      <c r="L3" s="20"/>
      <c r="AT3" s="17" t="s">
        <v>76</v>
      </c>
    </row>
    <row r="4" spans="1:46" s="1" customFormat="1" ht="24.95" customHeight="1">
      <c r="B4" s="20"/>
      <c r="D4" s="98" t="s">
        <v>77</v>
      </c>
      <c r="L4" s="20"/>
      <c r="M4" s="99" t="s">
        <v>10</v>
      </c>
      <c r="AT4" s="17" t="s">
        <v>4</v>
      </c>
    </row>
    <row r="5" spans="1:46" s="1" customFormat="1" ht="6.95" customHeight="1">
      <c r="B5" s="20"/>
      <c r="L5" s="20"/>
    </row>
    <row r="6" spans="1:46" s="2" customFormat="1" ht="12" customHeight="1">
      <c r="A6" s="34"/>
      <c r="B6" s="39"/>
      <c r="C6" s="34"/>
      <c r="D6" s="100" t="s">
        <v>16</v>
      </c>
      <c r="E6" s="34"/>
      <c r="F6" s="34"/>
      <c r="G6" s="34"/>
      <c r="H6" s="34"/>
      <c r="I6" s="34"/>
      <c r="J6" s="34"/>
      <c r="K6" s="34"/>
      <c r="L6" s="101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pans="1:46" s="2" customFormat="1" ht="30" customHeight="1">
      <c r="A7" s="34"/>
      <c r="B7" s="39"/>
      <c r="C7" s="34"/>
      <c r="D7" s="34"/>
      <c r="E7" s="273" t="s">
        <v>17</v>
      </c>
      <c r="F7" s="274"/>
      <c r="G7" s="274"/>
      <c r="H7" s="274"/>
      <c r="I7" s="34"/>
      <c r="J7" s="34"/>
      <c r="K7" s="34"/>
      <c r="L7" s="101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pans="1:46" s="2" customFormat="1" ht="11.25">
      <c r="A8" s="34"/>
      <c r="B8" s="39"/>
      <c r="C8" s="34"/>
      <c r="D8" s="34"/>
      <c r="E8" s="34"/>
      <c r="F8" s="34"/>
      <c r="G8" s="34"/>
      <c r="H8" s="34"/>
      <c r="I8" s="34"/>
      <c r="J8" s="34"/>
      <c r="K8" s="34"/>
      <c r="L8" s="10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2" customHeight="1">
      <c r="A9" s="34"/>
      <c r="B9" s="39"/>
      <c r="C9" s="34"/>
      <c r="D9" s="100" t="s">
        <v>18</v>
      </c>
      <c r="E9" s="34"/>
      <c r="F9" s="102" t="s">
        <v>19</v>
      </c>
      <c r="G9" s="34"/>
      <c r="H9" s="34"/>
      <c r="I9" s="100" t="s">
        <v>20</v>
      </c>
      <c r="J9" s="102" t="s">
        <v>19</v>
      </c>
      <c r="K9" s="34"/>
      <c r="L9" s="10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00" t="s">
        <v>21</v>
      </c>
      <c r="E10" s="34"/>
      <c r="F10" s="102" t="s">
        <v>22</v>
      </c>
      <c r="G10" s="34"/>
      <c r="H10" s="34"/>
      <c r="I10" s="100" t="s">
        <v>23</v>
      </c>
      <c r="J10" s="103" t="str">
        <f>'Rekapitulace stavby'!AN8</f>
        <v>28. 8. 2025</v>
      </c>
      <c r="K10" s="34"/>
      <c r="L10" s="10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0.9" customHeight="1">
      <c r="A11" s="34"/>
      <c r="B11" s="39"/>
      <c r="C11" s="34"/>
      <c r="D11" s="34"/>
      <c r="E11" s="34"/>
      <c r="F11" s="34"/>
      <c r="G11" s="34"/>
      <c r="H11" s="34"/>
      <c r="I11" s="34"/>
      <c r="J11" s="34"/>
      <c r="K11" s="34"/>
      <c r="L11" s="10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00" t="s">
        <v>25</v>
      </c>
      <c r="E12" s="34"/>
      <c r="F12" s="34"/>
      <c r="G12" s="34"/>
      <c r="H12" s="34"/>
      <c r="I12" s="100" t="s">
        <v>26</v>
      </c>
      <c r="J12" s="102" t="str">
        <f>IF('Rekapitulace stavby'!AN10="","",'Rekapitulace stavby'!AN10)</f>
        <v/>
      </c>
      <c r="K12" s="34"/>
      <c r="L12" s="10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8" customHeight="1">
      <c r="A13" s="34"/>
      <c r="B13" s="39"/>
      <c r="C13" s="34"/>
      <c r="D13" s="34"/>
      <c r="E13" s="102" t="str">
        <f>IF('Rekapitulace stavby'!E11="","",'Rekapitulace stavby'!E11)</f>
        <v xml:space="preserve"> </v>
      </c>
      <c r="F13" s="34"/>
      <c r="G13" s="34"/>
      <c r="H13" s="34"/>
      <c r="I13" s="100" t="s">
        <v>27</v>
      </c>
      <c r="J13" s="102" t="str">
        <f>IF('Rekapitulace stavby'!AN11="","",'Rekapitulace stavby'!AN11)</f>
        <v/>
      </c>
      <c r="K13" s="34"/>
      <c r="L13" s="10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6.95" customHeight="1">
      <c r="A14" s="34"/>
      <c r="B14" s="39"/>
      <c r="C14" s="34"/>
      <c r="D14" s="34"/>
      <c r="E14" s="34"/>
      <c r="F14" s="34"/>
      <c r="G14" s="34"/>
      <c r="H14" s="34"/>
      <c r="I14" s="34"/>
      <c r="J14" s="34"/>
      <c r="K14" s="34"/>
      <c r="L14" s="10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2" customHeight="1">
      <c r="A15" s="34"/>
      <c r="B15" s="39"/>
      <c r="C15" s="34"/>
      <c r="D15" s="100" t="s">
        <v>28</v>
      </c>
      <c r="E15" s="34"/>
      <c r="F15" s="34"/>
      <c r="G15" s="34"/>
      <c r="H15" s="34"/>
      <c r="I15" s="100" t="s">
        <v>26</v>
      </c>
      <c r="J15" s="30" t="str">
        <f>'Rekapitulace stavby'!AN13</f>
        <v>Vyplň údaj</v>
      </c>
      <c r="K15" s="34"/>
      <c r="L15" s="10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8" customHeight="1">
      <c r="A16" s="34"/>
      <c r="B16" s="39"/>
      <c r="C16" s="34"/>
      <c r="D16" s="34"/>
      <c r="E16" s="275" t="str">
        <f>'Rekapitulace stavby'!E14</f>
        <v>Vyplň údaj</v>
      </c>
      <c r="F16" s="276"/>
      <c r="G16" s="276"/>
      <c r="H16" s="276"/>
      <c r="I16" s="100" t="s">
        <v>27</v>
      </c>
      <c r="J16" s="30" t="str">
        <f>'Rekapitulace stavby'!AN14</f>
        <v>Vyplň údaj</v>
      </c>
      <c r="K16" s="34"/>
      <c r="L16" s="10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6.95" customHeight="1">
      <c r="A17" s="34"/>
      <c r="B17" s="39"/>
      <c r="C17" s="34"/>
      <c r="D17" s="34"/>
      <c r="E17" s="34"/>
      <c r="F17" s="34"/>
      <c r="G17" s="34"/>
      <c r="H17" s="34"/>
      <c r="I17" s="34"/>
      <c r="J17" s="34"/>
      <c r="K17" s="34"/>
      <c r="L17" s="10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2" customHeight="1">
      <c r="A18" s="34"/>
      <c r="B18" s="39"/>
      <c r="C18" s="34"/>
      <c r="D18" s="100" t="s">
        <v>30</v>
      </c>
      <c r="E18" s="34"/>
      <c r="F18" s="34"/>
      <c r="G18" s="34"/>
      <c r="H18" s="34"/>
      <c r="I18" s="100" t="s">
        <v>26</v>
      </c>
      <c r="J18" s="102" t="str">
        <f>IF('Rekapitulace stavby'!AN16="","",'Rekapitulace stavby'!AN16)</f>
        <v/>
      </c>
      <c r="K18" s="34"/>
      <c r="L18" s="10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8" customHeight="1">
      <c r="A19" s="34"/>
      <c r="B19" s="39"/>
      <c r="C19" s="34"/>
      <c r="D19" s="34"/>
      <c r="E19" s="102" t="str">
        <f>IF('Rekapitulace stavby'!E17="","",'Rekapitulace stavby'!E17)</f>
        <v xml:space="preserve"> </v>
      </c>
      <c r="F19" s="34"/>
      <c r="G19" s="34"/>
      <c r="H19" s="34"/>
      <c r="I19" s="100" t="s">
        <v>27</v>
      </c>
      <c r="J19" s="102" t="str">
        <f>IF('Rekapitulace stavby'!AN17="","",'Rekapitulace stavby'!AN17)</f>
        <v/>
      </c>
      <c r="K19" s="34"/>
      <c r="L19" s="10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6.95" customHeight="1">
      <c r="A20" s="34"/>
      <c r="B20" s="39"/>
      <c r="C20" s="34"/>
      <c r="D20" s="34"/>
      <c r="E20" s="34"/>
      <c r="F20" s="34"/>
      <c r="G20" s="34"/>
      <c r="H20" s="34"/>
      <c r="I20" s="34"/>
      <c r="J20" s="34"/>
      <c r="K20" s="34"/>
      <c r="L20" s="10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2" customHeight="1">
      <c r="A21" s="34"/>
      <c r="B21" s="39"/>
      <c r="C21" s="34"/>
      <c r="D21" s="100" t="s">
        <v>32</v>
      </c>
      <c r="E21" s="34"/>
      <c r="F21" s="34"/>
      <c r="G21" s="34"/>
      <c r="H21" s="34"/>
      <c r="I21" s="100" t="s">
        <v>26</v>
      </c>
      <c r="J21" s="102" t="str">
        <f>IF('Rekapitulace stavby'!AN19="","",'Rekapitulace stavby'!AN19)</f>
        <v/>
      </c>
      <c r="K21" s="34"/>
      <c r="L21" s="10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8" customHeight="1">
      <c r="A22" s="34"/>
      <c r="B22" s="39"/>
      <c r="C22" s="34"/>
      <c r="D22" s="34"/>
      <c r="E22" s="102" t="str">
        <f>IF('Rekapitulace stavby'!E20="","",'Rekapitulace stavby'!E20)</f>
        <v xml:space="preserve"> </v>
      </c>
      <c r="F22" s="34"/>
      <c r="G22" s="34"/>
      <c r="H22" s="34"/>
      <c r="I22" s="100" t="s">
        <v>27</v>
      </c>
      <c r="J22" s="102" t="str">
        <f>IF('Rekapitulace stavby'!AN20="","",'Rekapitulace stavby'!AN20)</f>
        <v/>
      </c>
      <c r="K22" s="34"/>
      <c r="L22" s="10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6.95" customHeight="1">
      <c r="A23" s="34"/>
      <c r="B23" s="39"/>
      <c r="C23" s="34"/>
      <c r="D23" s="34"/>
      <c r="E23" s="34"/>
      <c r="F23" s="34"/>
      <c r="G23" s="34"/>
      <c r="H23" s="34"/>
      <c r="I23" s="34"/>
      <c r="J23" s="34"/>
      <c r="K23" s="34"/>
      <c r="L23" s="10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2" customHeight="1">
      <c r="A24" s="34"/>
      <c r="B24" s="39"/>
      <c r="C24" s="34"/>
      <c r="D24" s="100" t="s">
        <v>33</v>
      </c>
      <c r="E24" s="34"/>
      <c r="F24" s="34"/>
      <c r="G24" s="34"/>
      <c r="H24" s="34"/>
      <c r="I24" s="34"/>
      <c r="J24" s="34"/>
      <c r="K24" s="34"/>
      <c r="L24" s="10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8" customFormat="1" ht="71.25" customHeight="1">
      <c r="A25" s="104"/>
      <c r="B25" s="105"/>
      <c r="C25" s="104"/>
      <c r="D25" s="104"/>
      <c r="E25" s="277" t="s">
        <v>34</v>
      </c>
      <c r="F25" s="277"/>
      <c r="G25" s="277"/>
      <c r="H25" s="277"/>
      <c r="I25" s="104"/>
      <c r="J25" s="104"/>
      <c r="K25" s="104"/>
      <c r="L25" s="106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</row>
    <row r="26" spans="1:31" s="2" customFormat="1" ht="6.95" customHeight="1">
      <c r="A26" s="34"/>
      <c r="B26" s="39"/>
      <c r="C26" s="34"/>
      <c r="D26" s="34"/>
      <c r="E26" s="34"/>
      <c r="F26" s="34"/>
      <c r="G26" s="34"/>
      <c r="H26" s="34"/>
      <c r="I26" s="34"/>
      <c r="J26" s="34"/>
      <c r="K26" s="34"/>
      <c r="L26" s="10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5" customHeight="1">
      <c r="A27" s="34"/>
      <c r="B27" s="39"/>
      <c r="C27" s="34"/>
      <c r="D27" s="107"/>
      <c r="E27" s="107"/>
      <c r="F27" s="107"/>
      <c r="G27" s="107"/>
      <c r="H27" s="107"/>
      <c r="I27" s="107"/>
      <c r="J27" s="107"/>
      <c r="K27" s="107"/>
      <c r="L27" s="10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25.35" customHeight="1">
      <c r="A28" s="34"/>
      <c r="B28" s="39"/>
      <c r="C28" s="34"/>
      <c r="D28" s="108" t="s">
        <v>35</v>
      </c>
      <c r="E28" s="34"/>
      <c r="F28" s="34"/>
      <c r="G28" s="34"/>
      <c r="H28" s="34"/>
      <c r="I28" s="34"/>
      <c r="J28" s="109">
        <f>ROUND(J93, 2)</f>
        <v>0</v>
      </c>
      <c r="K28" s="34"/>
      <c r="L28" s="10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07"/>
      <c r="E29" s="107"/>
      <c r="F29" s="107"/>
      <c r="G29" s="107"/>
      <c r="H29" s="107"/>
      <c r="I29" s="107"/>
      <c r="J29" s="107"/>
      <c r="K29" s="107"/>
      <c r="L29" s="10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14.45" customHeight="1">
      <c r="A30" s="34"/>
      <c r="B30" s="39"/>
      <c r="C30" s="34"/>
      <c r="D30" s="34"/>
      <c r="E30" s="34"/>
      <c r="F30" s="110" t="s">
        <v>37</v>
      </c>
      <c r="G30" s="34"/>
      <c r="H30" s="34"/>
      <c r="I30" s="110" t="s">
        <v>36</v>
      </c>
      <c r="J30" s="110" t="s">
        <v>38</v>
      </c>
      <c r="K30" s="34"/>
      <c r="L30" s="10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14.45" customHeight="1">
      <c r="A31" s="34"/>
      <c r="B31" s="39"/>
      <c r="C31" s="34"/>
      <c r="D31" s="111" t="s">
        <v>39</v>
      </c>
      <c r="E31" s="100" t="s">
        <v>40</v>
      </c>
      <c r="F31" s="112">
        <f>ROUND((SUM(BE93:BE431)),  2)</f>
        <v>0</v>
      </c>
      <c r="G31" s="34"/>
      <c r="H31" s="34"/>
      <c r="I31" s="113">
        <v>0.21</v>
      </c>
      <c r="J31" s="112">
        <f>ROUND(((SUM(BE93:BE431))*I31),  2)</f>
        <v>0</v>
      </c>
      <c r="K31" s="34"/>
      <c r="L31" s="10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100" t="s">
        <v>41</v>
      </c>
      <c r="F32" s="112">
        <f>ROUND((SUM(BF93:BF431)),  2)</f>
        <v>0</v>
      </c>
      <c r="G32" s="34"/>
      <c r="H32" s="34"/>
      <c r="I32" s="113">
        <v>0.12</v>
      </c>
      <c r="J32" s="112">
        <f>ROUND(((SUM(BF93:BF431))*I32),  2)</f>
        <v>0</v>
      </c>
      <c r="K32" s="34"/>
      <c r="L32" s="10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hidden="1" customHeight="1">
      <c r="A33" s="34"/>
      <c r="B33" s="39"/>
      <c r="C33" s="34"/>
      <c r="D33" s="34"/>
      <c r="E33" s="100" t="s">
        <v>42</v>
      </c>
      <c r="F33" s="112">
        <f>ROUND((SUM(BG93:BG431)),  2)</f>
        <v>0</v>
      </c>
      <c r="G33" s="34"/>
      <c r="H33" s="34"/>
      <c r="I33" s="113">
        <v>0.21</v>
      </c>
      <c r="J33" s="112">
        <f>0</f>
        <v>0</v>
      </c>
      <c r="K33" s="34"/>
      <c r="L33" s="10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hidden="1" customHeight="1">
      <c r="A34" s="34"/>
      <c r="B34" s="39"/>
      <c r="C34" s="34"/>
      <c r="D34" s="34"/>
      <c r="E34" s="100" t="s">
        <v>43</v>
      </c>
      <c r="F34" s="112">
        <f>ROUND((SUM(BH93:BH431)),  2)</f>
        <v>0</v>
      </c>
      <c r="G34" s="34"/>
      <c r="H34" s="34"/>
      <c r="I34" s="113">
        <v>0.12</v>
      </c>
      <c r="J34" s="112">
        <f>0</f>
        <v>0</v>
      </c>
      <c r="K34" s="34"/>
      <c r="L34" s="10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00" t="s">
        <v>44</v>
      </c>
      <c r="F35" s="112">
        <f>ROUND((SUM(BI93:BI431)),  2)</f>
        <v>0</v>
      </c>
      <c r="G35" s="34"/>
      <c r="H35" s="34"/>
      <c r="I35" s="113">
        <v>0</v>
      </c>
      <c r="J35" s="112">
        <f>0</f>
        <v>0</v>
      </c>
      <c r="K35" s="34"/>
      <c r="L35" s="10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6.95" customHeight="1">
      <c r="A36" s="34"/>
      <c r="B36" s="39"/>
      <c r="C36" s="34"/>
      <c r="D36" s="34"/>
      <c r="E36" s="34"/>
      <c r="F36" s="34"/>
      <c r="G36" s="34"/>
      <c r="H36" s="34"/>
      <c r="I36" s="34"/>
      <c r="J36" s="34"/>
      <c r="K36" s="34"/>
      <c r="L36" s="10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25.35" customHeight="1">
      <c r="A37" s="34"/>
      <c r="B37" s="39"/>
      <c r="C37" s="114"/>
      <c r="D37" s="115" t="s">
        <v>45</v>
      </c>
      <c r="E37" s="116"/>
      <c r="F37" s="116"/>
      <c r="G37" s="117" t="s">
        <v>46</v>
      </c>
      <c r="H37" s="118" t="s">
        <v>47</v>
      </c>
      <c r="I37" s="116"/>
      <c r="J37" s="119">
        <f>SUM(J28:J35)</f>
        <v>0</v>
      </c>
      <c r="K37" s="120"/>
      <c r="L37" s="10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5" customHeight="1">
      <c r="A38" s="34"/>
      <c r="B38" s="121"/>
      <c r="C38" s="122"/>
      <c r="D38" s="122"/>
      <c r="E38" s="122"/>
      <c r="F38" s="122"/>
      <c r="G38" s="122"/>
      <c r="H38" s="122"/>
      <c r="I38" s="122"/>
      <c r="J38" s="122"/>
      <c r="K38" s="122"/>
      <c r="L38" s="10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42" spans="1:31" s="2" customFormat="1" ht="6.95" hidden="1" customHeight="1">
      <c r="A42" s="34"/>
      <c r="B42" s="123"/>
      <c r="C42" s="124"/>
      <c r="D42" s="124"/>
      <c r="E42" s="124"/>
      <c r="F42" s="124"/>
      <c r="G42" s="124"/>
      <c r="H42" s="124"/>
      <c r="I42" s="124"/>
      <c r="J42" s="124"/>
      <c r="K42" s="124"/>
      <c r="L42" s="10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" customFormat="1" ht="24.95" hidden="1" customHeight="1">
      <c r="A43" s="34"/>
      <c r="B43" s="35"/>
      <c r="C43" s="23" t="s">
        <v>78</v>
      </c>
      <c r="D43" s="36"/>
      <c r="E43" s="36"/>
      <c r="F43" s="36"/>
      <c r="G43" s="36"/>
      <c r="H43" s="36"/>
      <c r="I43" s="36"/>
      <c r="J43" s="36"/>
      <c r="K43" s="36"/>
      <c r="L43" s="101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" customFormat="1" ht="6.95" hidden="1" customHeight="1">
      <c r="A44" s="34"/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101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" customFormat="1" ht="12" hidden="1" customHeight="1">
      <c r="A45" s="34"/>
      <c r="B45" s="35"/>
      <c r="C45" s="29" t="s">
        <v>16</v>
      </c>
      <c r="D45" s="36"/>
      <c r="E45" s="36"/>
      <c r="F45" s="36"/>
      <c r="G45" s="36"/>
      <c r="H45" s="36"/>
      <c r="I45" s="36"/>
      <c r="J45" s="36"/>
      <c r="K45" s="36"/>
      <c r="L45" s="101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" customFormat="1" ht="30" hidden="1" customHeight="1">
      <c r="A46" s="34"/>
      <c r="B46" s="35"/>
      <c r="C46" s="36"/>
      <c r="D46" s="36"/>
      <c r="E46" s="252" t="str">
        <f>E7</f>
        <v>OÚMP_-_2022_01_12_-_změna_stavby_-_projekt_-_rozpočet - II.etapa dokončovací práce</v>
      </c>
      <c r="F46" s="278"/>
      <c r="G46" s="278"/>
      <c r="H46" s="278"/>
      <c r="I46" s="36"/>
      <c r="J46" s="36"/>
      <c r="K46" s="36"/>
      <c r="L46" s="101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2" customFormat="1" ht="6.95" hidden="1" customHeight="1">
      <c r="A47" s="34"/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101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</row>
    <row r="48" spans="1:31" s="2" customFormat="1" ht="12" hidden="1" customHeight="1">
      <c r="A48" s="34"/>
      <c r="B48" s="35"/>
      <c r="C48" s="29" t="s">
        <v>21</v>
      </c>
      <c r="D48" s="36"/>
      <c r="E48" s="36"/>
      <c r="F48" s="27" t="str">
        <f>F10</f>
        <v xml:space="preserve"> </v>
      </c>
      <c r="G48" s="36"/>
      <c r="H48" s="36"/>
      <c r="I48" s="29" t="s">
        <v>23</v>
      </c>
      <c r="J48" s="59" t="str">
        <f>IF(J10="","",J10)</f>
        <v>28. 8. 2025</v>
      </c>
      <c r="K48" s="36"/>
      <c r="L48" s="101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</row>
    <row r="49" spans="1:47" s="2" customFormat="1" ht="6.95" hidden="1" customHeight="1">
      <c r="A49" s="34"/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101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47" s="2" customFormat="1" ht="15.2" hidden="1" customHeight="1">
      <c r="A50" s="34"/>
      <c r="B50" s="35"/>
      <c r="C50" s="29" t="s">
        <v>25</v>
      </c>
      <c r="D50" s="36"/>
      <c r="E50" s="36"/>
      <c r="F50" s="27" t="str">
        <f>E13</f>
        <v xml:space="preserve"> </v>
      </c>
      <c r="G50" s="36"/>
      <c r="H50" s="36"/>
      <c r="I50" s="29" t="s">
        <v>30</v>
      </c>
      <c r="J50" s="32" t="str">
        <f>E19</f>
        <v xml:space="preserve"> </v>
      </c>
      <c r="K50" s="36"/>
      <c r="L50" s="101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</row>
    <row r="51" spans="1:47" s="2" customFormat="1" ht="15.2" hidden="1" customHeight="1">
      <c r="A51" s="34"/>
      <c r="B51" s="35"/>
      <c r="C51" s="29" t="s">
        <v>28</v>
      </c>
      <c r="D51" s="36"/>
      <c r="E51" s="36"/>
      <c r="F51" s="27" t="str">
        <f>IF(E16="","",E16)</f>
        <v>Vyplň údaj</v>
      </c>
      <c r="G51" s="36"/>
      <c r="H51" s="36"/>
      <c r="I51" s="29" t="s">
        <v>32</v>
      </c>
      <c r="J51" s="32" t="str">
        <f>E22</f>
        <v xml:space="preserve"> </v>
      </c>
      <c r="K51" s="36"/>
      <c r="L51" s="101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</row>
    <row r="52" spans="1:47" s="2" customFormat="1" ht="10.35" hidden="1" customHeight="1">
      <c r="A52" s="34"/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101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</row>
    <row r="53" spans="1:47" s="2" customFormat="1" ht="29.25" hidden="1" customHeight="1">
      <c r="A53" s="34"/>
      <c r="B53" s="35"/>
      <c r="C53" s="125" t="s">
        <v>79</v>
      </c>
      <c r="D53" s="126"/>
      <c r="E53" s="126"/>
      <c r="F53" s="126"/>
      <c r="G53" s="126"/>
      <c r="H53" s="126"/>
      <c r="I53" s="126"/>
      <c r="J53" s="127" t="s">
        <v>80</v>
      </c>
      <c r="K53" s="126"/>
      <c r="L53" s="101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</row>
    <row r="54" spans="1:47" s="2" customFormat="1" ht="10.35" hidden="1" customHeight="1">
      <c r="A54" s="34"/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101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</row>
    <row r="55" spans="1:47" s="2" customFormat="1" ht="22.9" hidden="1" customHeight="1">
      <c r="A55" s="34"/>
      <c r="B55" s="35"/>
      <c r="C55" s="128" t="s">
        <v>67</v>
      </c>
      <c r="D55" s="36"/>
      <c r="E55" s="36"/>
      <c r="F55" s="36"/>
      <c r="G55" s="36"/>
      <c r="H55" s="36"/>
      <c r="I55" s="36"/>
      <c r="J55" s="77">
        <f>J93</f>
        <v>0</v>
      </c>
      <c r="K55" s="36"/>
      <c r="L55" s="101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U55" s="17" t="s">
        <v>81</v>
      </c>
    </row>
    <row r="56" spans="1:47" s="9" customFormat="1" ht="24.95" hidden="1" customHeight="1">
      <c r="B56" s="129"/>
      <c r="C56" s="130"/>
      <c r="D56" s="131" t="s">
        <v>82</v>
      </c>
      <c r="E56" s="132"/>
      <c r="F56" s="132"/>
      <c r="G56" s="132"/>
      <c r="H56" s="132"/>
      <c r="I56" s="132"/>
      <c r="J56" s="133">
        <f>J94</f>
        <v>0</v>
      </c>
      <c r="K56" s="130"/>
      <c r="L56" s="134"/>
    </row>
    <row r="57" spans="1:47" s="10" customFormat="1" ht="19.899999999999999" hidden="1" customHeight="1">
      <c r="B57" s="135"/>
      <c r="C57" s="136"/>
      <c r="D57" s="137" t="s">
        <v>83</v>
      </c>
      <c r="E57" s="138"/>
      <c r="F57" s="138"/>
      <c r="G57" s="138"/>
      <c r="H57" s="138"/>
      <c r="I57" s="138"/>
      <c r="J57" s="139">
        <f>J95</f>
        <v>0</v>
      </c>
      <c r="K57" s="136"/>
      <c r="L57" s="140"/>
    </row>
    <row r="58" spans="1:47" s="10" customFormat="1" ht="19.899999999999999" hidden="1" customHeight="1">
      <c r="B58" s="135"/>
      <c r="C58" s="136"/>
      <c r="D58" s="137" t="s">
        <v>84</v>
      </c>
      <c r="E58" s="138"/>
      <c r="F58" s="138"/>
      <c r="G58" s="138"/>
      <c r="H58" s="138"/>
      <c r="I58" s="138"/>
      <c r="J58" s="139">
        <f>J109</f>
        <v>0</v>
      </c>
      <c r="K58" s="136"/>
      <c r="L58" s="140"/>
    </row>
    <row r="59" spans="1:47" s="10" customFormat="1" ht="19.899999999999999" hidden="1" customHeight="1">
      <c r="B59" s="135"/>
      <c r="C59" s="136"/>
      <c r="D59" s="137" t="s">
        <v>85</v>
      </c>
      <c r="E59" s="138"/>
      <c r="F59" s="138"/>
      <c r="G59" s="138"/>
      <c r="H59" s="138"/>
      <c r="I59" s="138"/>
      <c r="J59" s="139">
        <f>J136</f>
        <v>0</v>
      </c>
      <c r="K59" s="136"/>
      <c r="L59" s="140"/>
    </row>
    <row r="60" spans="1:47" s="10" customFormat="1" ht="19.899999999999999" hidden="1" customHeight="1">
      <c r="B60" s="135"/>
      <c r="C60" s="136"/>
      <c r="D60" s="137" t="s">
        <v>86</v>
      </c>
      <c r="E60" s="138"/>
      <c r="F60" s="138"/>
      <c r="G60" s="138"/>
      <c r="H60" s="138"/>
      <c r="I60" s="138"/>
      <c r="J60" s="139">
        <f>J145</f>
        <v>0</v>
      </c>
      <c r="K60" s="136"/>
      <c r="L60" s="140"/>
    </row>
    <row r="61" spans="1:47" s="9" customFormat="1" ht="24.95" hidden="1" customHeight="1">
      <c r="B61" s="129"/>
      <c r="C61" s="130"/>
      <c r="D61" s="131" t="s">
        <v>87</v>
      </c>
      <c r="E61" s="132"/>
      <c r="F61" s="132"/>
      <c r="G61" s="132"/>
      <c r="H61" s="132"/>
      <c r="I61" s="132"/>
      <c r="J61" s="133">
        <f>J148</f>
        <v>0</v>
      </c>
      <c r="K61" s="130"/>
      <c r="L61" s="134"/>
    </row>
    <row r="62" spans="1:47" s="10" customFormat="1" ht="19.899999999999999" hidden="1" customHeight="1">
      <c r="B62" s="135"/>
      <c r="C62" s="136"/>
      <c r="D62" s="137" t="s">
        <v>88</v>
      </c>
      <c r="E62" s="138"/>
      <c r="F62" s="138"/>
      <c r="G62" s="138"/>
      <c r="H62" s="138"/>
      <c r="I62" s="138"/>
      <c r="J62" s="139">
        <f>J149</f>
        <v>0</v>
      </c>
      <c r="K62" s="136"/>
      <c r="L62" s="140"/>
    </row>
    <row r="63" spans="1:47" s="10" customFormat="1" ht="19.899999999999999" hidden="1" customHeight="1">
      <c r="B63" s="135"/>
      <c r="C63" s="136"/>
      <c r="D63" s="137" t="s">
        <v>89</v>
      </c>
      <c r="E63" s="138"/>
      <c r="F63" s="138"/>
      <c r="G63" s="138"/>
      <c r="H63" s="138"/>
      <c r="I63" s="138"/>
      <c r="J63" s="139">
        <f>J179</f>
        <v>0</v>
      </c>
      <c r="K63" s="136"/>
      <c r="L63" s="140"/>
    </row>
    <row r="64" spans="1:47" s="10" customFormat="1" ht="19.899999999999999" hidden="1" customHeight="1">
      <c r="B64" s="135"/>
      <c r="C64" s="136"/>
      <c r="D64" s="137" t="s">
        <v>90</v>
      </c>
      <c r="E64" s="138"/>
      <c r="F64" s="138"/>
      <c r="G64" s="138"/>
      <c r="H64" s="138"/>
      <c r="I64" s="138"/>
      <c r="J64" s="139">
        <f>J244</f>
        <v>0</v>
      </c>
      <c r="K64" s="136"/>
      <c r="L64" s="140"/>
    </row>
    <row r="65" spans="1:31" s="10" customFormat="1" ht="19.899999999999999" hidden="1" customHeight="1">
      <c r="B65" s="135"/>
      <c r="C65" s="136"/>
      <c r="D65" s="137" t="s">
        <v>91</v>
      </c>
      <c r="E65" s="138"/>
      <c r="F65" s="138"/>
      <c r="G65" s="138"/>
      <c r="H65" s="138"/>
      <c r="I65" s="138"/>
      <c r="J65" s="139">
        <f>J269</f>
        <v>0</v>
      </c>
      <c r="K65" s="136"/>
      <c r="L65" s="140"/>
    </row>
    <row r="66" spans="1:31" s="10" customFormat="1" ht="19.899999999999999" hidden="1" customHeight="1">
      <c r="B66" s="135"/>
      <c r="C66" s="136"/>
      <c r="D66" s="137" t="s">
        <v>92</v>
      </c>
      <c r="E66" s="138"/>
      <c r="F66" s="138"/>
      <c r="G66" s="138"/>
      <c r="H66" s="138"/>
      <c r="I66" s="138"/>
      <c r="J66" s="139">
        <f>J283</f>
        <v>0</v>
      </c>
      <c r="K66" s="136"/>
      <c r="L66" s="140"/>
    </row>
    <row r="67" spans="1:31" s="10" customFormat="1" ht="19.899999999999999" hidden="1" customHeight="1">
      <c r="B67" s="135"/>
      <c r="C67" s="136"/>
      <c r="D67" s="137" t="s">
        <v>93</v>
      </c>
      <c r="E67" s="138"/>
      <c r="F67" s="138"/>
      <c r="G67" s="138"/>
      <c r="H67" s="138"/>
      <c r="I67" s="138"/>
      <c r="J67" s="139">
        <f>J299</f>
        <v>0</v>
      </c>
      <c r="K67" s="136"/>
      <c r="L67" s="140"/>
    </row>
    <row r="68" spans="1:31" s="10" customFormat="1" ht="19.899999999999999" hidden="1" customHeight="1">
      <c r="B68" s="135"/>
      <c r="C68" s="136"/>
      <c r="D68" s="137" t="s">
        <v>94</v>
      </c>
      <c r="E68" s="138"/>
      <c r="F68" s="138"/>
      <c r="G68" s="138"/>
      <c r="H68" s="138"/>
      <c r="I68" s="138"/>
      <c r="J68" s="139">
        <f>J313</f>
        <v>0</v>
      </c>
      <c r="K68" s="136"/>
      <c r="L68" s="140"/>
    </row>
    <row r="69" spans="1:31" s="10" customFormat="1" ht="19.899999999999999" hidden="1" customHeight="1">
      <c r="B69" s="135"/>
      <c r="C69" s="136"/>
      <c r="D69" s="137" t="s">
        <v>95</v>
      </c>
      <c r="E69" s="138"/>
      <c r="F69" s="138"/>
      <c r="G69" s="138"/>
      <c r="H69" s="138"/>
      <c r="I69" s="138"/>
      <c r="J69" s="139">
        <f>J328</f>
        <v>0</v>
      </c>
      <c r="K69" s="136"/>
      <c r="L69" s="140"/>
    </row>
    <row r="70" spans="1:31" s="10" customFormat="1" ht="19.899999999999999" hidden="1" customHeight="1">
      <c r="B70" s="135"/>
      <c r="C70" s="136"/>
      <c r="D70" s="137" t="s">
        <v>96</v>
      </c>
      <c r="E70" s="138"/>
      <c r="F70" s="138"/>
      <c r="G70" s="138"/>
      <c r="H70" s="138"/>
      <c r="I70" s="138"/>
      <c r="J70" s="139">
        <f>J359</f>
        <v>0</v>
      </c>
      <c r="K70" s="136"/>
      <c r="L70" s="140"/>
    </row>
    <row r="71" spans="1:31" s="10" customFormat="1" ht="19.899999999999999" hidden="1" customHeight="1">
      <c r="B71" s="135"/>
      <c r="C71" s="136"/>
      <c r="D71" s="137" t="s">
        <v>97</v>
      </c>
      <c r="E71" s="138"/>
      <c r="F71" s="138"/>
      <c r="G71" s="138"/>
      <c r="H71" s="138"/>
      <c r="I71" s="138"/>
      <c r="J71" s="139">
        <f>J382</f>
        <v>0</v>
      </c>
      <c r="K71" s="136"/>
      <c r="L71" s="140"/>
    </row>
    <row r="72" spans="1:31" s="10" customFormat="1" ht="19.899999999999999" hidden="1" customHeight="1">
      <c r="B72" s="135"/>
      <c r="C72" s="136"/>
      <c r="D72" s="137" t="s">
        <v>98</v>
      </c>
      <c r="E72" s="138"/>
      <c r="F72" s="138"/>
      <c r="G72" s="138"/>
      <c r="H72" s="138"/>
      <c r="I72" s="138"/>
      <c r="J72" s="139">
        <f>J401</f>
        <v>0</v>
      </c>
      <c r="K72" s="136"/>
      <c r="L72" s="140"/>
    </row>
    <row r="73" spans="1:31" s="10" customFormat="1" ht="19.899999999999999" hidden="1" customHeight="1">
      <c r="B73" s="135"/>
      <c r="C73" s="136"/>
      <c r="D73" s="137" t="s">
        <v>99</v>
      </c>
      <c r="E73" s="138"/>
      <c r="F73" s="138"/>
      <c r="G73" s="138"/>
      <c r="H73" s="138"/>
      <c r="I73" s="138"/>
      <c r="J73" s="139">
        <f>J408</f>
        <v>0</v>
      </c>
      <c r="K73" s="136"/>
      <c r="L73" s="140"/>
    </row>
    <row r="74" spans="1:31" s="9" customFormat="1" ht="24.95" hidden="1" customHeight="1">
      <c r="B74" s="129"/>
      <c r="C74" s="130"/>
      <c r="D74" s="131" t="s">
        <v>100</v>
      </c>
      <c r="E74" s="132"/>
      <c r="F74" s="132"/>
      <c r="G74" s="132"/>
      <c r="H74" s="132"/>
      <c r="I74" s="132"/>
      <c r="J74" s="133">
        <f>J415</f>
        <v>0</v>
      </c>
      <c r="K74" s="130"/>
      <c r="L74" s="134"/>
    </row>
    <row r="75" spans="1:31" s="10" customFormat="1" ht="19.899999999999999" hidden="1" customHeight="1">
      <c r="B75" s="135"/>
      <c r="C75" s="136"/>
      <c r="D75" s="137" t="s">
        <v>101</v>
      </c>
      <c r="E75" s="138"/>
      <c r="F75" s="138"/>
      <c r="G75" s="138"/>
      <c r="H75" s="138"/>
      <c r="I75" s="138"/>
      <c r="J75" s="139">
        <f>J416</f>
        <v>0</v>
      </c>
      <c r="K75" s="136"/>
      <c r="L75" s="140"/>
    </row>
    <row r="76" spans="1:31" s="2" customFormat="1" ht="21.75" hidden="1" customHeight="1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10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6.95" hidden="1" customHeight="1">
      <c r="A77" s="34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10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spans="1:31" ht="11.25" hidden="1"/>
    <row r="79" spans="1:31" ht="11.25" hidden="1"/>
    <row r="80" spans="1:31" ht="11.25" hidden="1"/>
    <row r="81" spans="1:65" s="2" customFormat="1" ht="6.95" customHeight="1">
      <c r="A81" s="34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10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65" s="2" customFormat="1" ht="24.95" customHeight="1">
      <c r="A82" s="34"/>
      <c r="B82" s="35"/>
      <c r="C82" s="23" t="s">
        <v>102</v>
      </c>
      <c r="D82" s="36"/>
      <c r="E82" s="36"/>
      <c r="F82" s="36"/>
      <c r="G82" s="36"/>
      <c r="H82" s="36"/>
      <c r="I82" s="36"/>
      <c r="J82" s="36"/>
      <c r="K82" s="36"/>
      <c r="L82" s="10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65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10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65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10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65" s="2" customFormat="1" ht="30" customHeight="1">
      <c r="A85" s="34"/>
      <c r="B85" s="35"/>
      <c r="C85" s="36"/>
      <c r="D85" s="36"/>
      <c r="E85" s="252" t="str">
        <f>E7</f>
        <v>OÚMP_-_2022_01_12_-_změna_stavby_-_projekt_-_rozpočet - II.etapa dokončovací práce</v>
      </c>
      <c r="F85" s="278"/>
      <c r="G85" s="278"/>
      <c r="H85" s="278"/>
      <c r="I85" s="36"/>
      <c r="J85" s="36"/>
      <c r="K85" s="36"/>
      <c r="L85" s="10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65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10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65" s="2" customFormat="1" ht="12" customHeight="1">
      <c r="A87" s="34"/>
      <c r="B87" s="35"/>
      <c r="C87" s="29" t="s">
        <v>21</v>
      </c>
      <c r="D87" s="36"/>
      <c r="E87" s="36"/>
      <c r="F87" s="27" t="str">
        <f>F10</f>
        <v xml:space="preserve"> </v>
      </c>
      <c r="G87" s="36"/>
      <c r="H87" s="36"/>
      <c r="I87" s="29" t="s">
        <v>23</v>
      </c>
      <c r="J87" s="59" t="str">
        <f>IF(J10="","",J10)</f>
        <v>28. 8. 2025</v>
      </c>
      <c r="K87" s="36"/>
      <c r="L87" s="10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65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10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65" s="2" customFormat="1" ht="15.2" customHeight="1">
      <c r="A89" s="34"/>
      <c r="B89" s="35"/>
      <c r="C89" s="29" t="s">
        <v>25</v>
      </c>
      <c r="D89" s="36"/>
      <c r="E89" s="36"/>
      <c r="F89" s="27" t="str">
        <f>E13</f>
        <v xml:space="preserve"> </v>
      </c>
      <c r="G89" s="36"/>
      <c r="H89" s="36"/>
      <c r="I89" s="29" t="s">
        <v>30</v>
      </c>
      <c r="J89" s="32" t="str">
        <f>E19</f>
        <v xml:space="preserve"> </v>
      </c>
      <c r="K89" s="36"/>
      <c r="L89" s="10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65" s="2" customFormat="1" ht="15.2" customHeight="1">
      <c r="A90" s="34"/>
      <c r="B90" s="35"/>
      <c r="C90" s="29" t="s">
        <v>28</v>
      </c>
      <c r="D90" s="36"/>
      <c r="E90" s="36"/>
      <c r="F90" s="27" t="str">
        <f>IF(E16="","",E16)</f>
        <v>Vyplň údaj</v>
      </c>
      <c r="G90" s="36"/>
      <c r="H90" s="36"/>
      <c r="I90" s="29" t="s">
        <v>32</v>
      </c>
      <c r="J90" s="32" t="str">
        <f>E22</f>
        <v xml:space="preserve"> </v>
      </c>
      <c r="K90" s="36"/>
      <c r="L90" s="10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65" s="2" customFormat="1" ht="10.35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10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65" s="11" customFormat="1" ht="29.25" customHeight="1">
      <c r="A92" s="141"/>
      <c r="B92" s="142"/>
      <c r="C92" s="143" t="s">
        <v>103</v>
      </c>
      <c r="D92" s="144" t="s">
        <v>54</v>
      </c>
      <c r="E92" s="144" t="s">
        <v>50</v>
      </c>
      <c r="F92" s="144" t="s">
        <v>51</v>
      </c>
      <c r="G92" s="144" t="s">
        <v>104</v>
      </c>
      <c r="H92" s="144" t="s">
        <v>105</v>
      </c>
      <c r="I92" s="144" t="s">
        <v>106</v>
      </c>
      <c r="J92" s="144" t="s">
        <v>80</v>
      </c>
      <c r="K92" s="145" t="s">
        <v>107</v>
      </c>
      <c r="L92" s="146"/>
      <c r="M92" s="68" t="s">
        <v>19</v>
      </c>
      <c r="N92" s="69" t="s">
        <v>39</v>
      </c>
      <c r="O92" s="69" t="s">
        <v>108</v>
      </c>
      <c r="P92" s="69" t="s">
        <v>109</v>
      </c>
      <c r="Q92" s="69" t="s">
        <v>110</v>
      </c>
      <c r="R92" s="69" t="s">
        <v>111</v>
      </c>
      <c r="S92" s="69" t="s">
        <v>112</v>
      </c>
      <c r="T92" s="70" t="s">
        <v>113</v>
      </c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</row>
    <row r="93" spans="1:65" s="2" customFormat="1" ht="22.9" customHeight="1">
      <c r="A93" s="34"/>
      <c r="B93" s="35"/>
      <c r="C93" s="75" t="s">
        <v>114</v>
      </c>
      <c r="D93" s="36"/>
      <c r="E93" s="36"/>
      <c r="F93" s="36"/>
      <c r="G93" s="36"/>
      <c r="H93" s="36"/>
      <c r="I93" s="36"/>
      <c r="J93" s="147">
        <f>BK93</f>
        <v>0</v>
      </c>
      <c r="K93" s="36"/>
      <c r="L93" s="39"/>
      <c r="M93" s="71"/>
      <c r="N93" s="148"/>
      <c r="O93" s="72"/>
      <c r="P93" s="149">
        <f>P94+P148+P415</f>
        <v>0</v>
      </c>
      <c r="Q93" s="72"/>
      <c r="R93" s="149">
        <f>R94+R148+R415</f>
        <v>13.781893889999999</v>
      </c>
      <c r="S93" s="72"/>
      <c r="T93" s="150">
        <f>T94+T148+T415</f>
        <v>0.85170000000000012</v>
      </c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T93" s="17" t="s">
        <v>68</v>
      </c>
      <c r="AU93" s="17" t="s">
        <v>81</v>
      </c>
      <c r="BK93" s="151">
        <f>BK94+BK148+BK415</f>
        <v>0</v>
      </c>
    </row>
    <row r="94" spans="1:65" s="12" customFormat="1" ht="25.9" customHeight="1">
      <c r="B94" s="152"/>
      <c r="C94" s="153"/>
      <c r="D94" s="154" t="s">
        <v>68</v>
      </c>
      <c r="E94" s="155" t="s">
        <v>115</v>
      </c>
      <c r="F94" s="155" t="s">
        <v>116</v>
      </c>
      <c r="G94" s="153"/>
      <c r="H94" s="153"/>
      <c r="I94" s="156"/>
      <c r="J94" s="157">
        <f>BK94</f>
        <v>0</v>
      </c>
      <c r="K94" s="153"/>
      <c r="L94" s="158"/>
      <c r="M94" s="159"/>
      <c r="N94" s="160"/>
      <c r="O94" s="160"/>
      <c r="P94" s="161">
        <f>P95+P109+P136+P145</f>
        <v>0</v>
      </c>
      <c r="Q94" s="160"/>
      <c r="R94" s="161">
        <f>R95+R109+R136+R145</f>
        <v>10.154513119999999</v>
      </c>
      <c r="S94" s="160"/>
      <c r="T94" s="162">
        <f>T95+T109+T136+T145</f>
        <v>1.17E-2</v>
      </c>
      <c r="AR94" s="163" t="s">
        <v>74</v>
      </c>
      <c r="AT94" s="164" t="s">
        <v>68</v>
      </c>
      <c r="AU94" s="164" t="s">
        <v>69</v>
      </c>
      <c r="AY94" s="163" t="s">
        <v>117</v>
      </c>
      <c r="BK94" s="165">
        <f>BK95+BK109+BK136+BK145</f>
        <v>0</v>
      </c>
    </row>
    <row r="95" spans="1:65" s="12" customFormat="1" ht="22.9" customHeight="1">
      <c r="B95" s="152"/>
      <c r="C95" s="153"/>
      <c r="D95" s="154" t="s">
        <v>68</v>
      </c>
      <c r="E95" s="166" t="s">
        <v>118</v>
      </c>
      <c r="F95" s="166" t="s">
        <v>119</v>
      </c>
      <c r="G95" s="153"/>
      <c r="H95" s="153"/>
      <c r="I95" s="156"/>
      <c r="J95" s="167">
        <f>BK95</f>
        <v>0</v>
      </c>
      <c r="K95" s="153"/>
      <c r="L95" s="158"/>
      <c r="M95" s="159"/>
      <c r="N95" s="160"/>
      <c r="O95" s="160"/>
      <c r="P95" s="161">
        <f>SUM(P96:P108)</f>
        <v>0</v>
      </c>
      <c r="Q95" s="160"/>
      <c r="R95" s="161">
        <f>SUM(R96:R108)</f>
        <v>0.68730999999999998</v>
      </c>
      <c r="S95" s="160"/>
      <c r="T95" s="162">
        <f>SUM(T96:T108)</f>
        <v>0</v>
      </c>
      <c r="AR95" s="163" t="s">
        <v>74</v>
      </c>
      <c r="AT95" s="164" t="s">
        <v>68</v>
      </c>
      <c r="AU95" s="164" t="s">
        <v>74</v>
      </c>
      <c r="AY95" s="163" t="s">
        <v>117</v>
      </c>
      <c r="BK95" s="165">
        <f>SUM(BK96:BK108)</f>
        <v>0</v>
      </c>
    </row>
    <row r="96" spans="1:65" s="2" customFormat="1" ht="16.5" customHeight="1">
      <c r="A96" s="34"/>
      <c r="B96" s="35"/>
      <c r="C96" s="168" t="s">
        <v>74</v>
      </c>
      <c r="D96" s="168" t="s">
        <v>120</v>
      </c>
      <c r="E96" s="169" t="s">
        <v>121</v>
      </c>
      <c r="F96" s="170" t="s">
        <v>122</v>
      </c>
      <c r="G96" s="171" t="s">
        <v>123</v>
      </c>
      <c r="H96" s="172">
        <v>1.3</v>
      </c>
      <c r="I96" s="173"/>
      <c r="J96" s="174">
        <f>ROUND(I96*H96,2)</f>
        <v>0</v>
      </c>
      <c r="K96" s="170" t="s">
        <v>124</v>
      </c>
      <c r="L96" s="39"/>
      <c r="M96" s="175" t="s">
        <v>19</v>
      </c>
      <c r="N96" s="176" t="s">
        <v>40</v>
      </c>
      <c r="O96" s="64"/>
      <c r="P96" s="177">
        <f>O96*H96</f>
        <v>0</v>
      </c>
      <c r="Q96" s="177">
        <v>0.34499999999999997</v>
      </c>
      <c r="R96" s="177">
        <f>Q96*H96</f>
        <v>0.44849999999999995</v>
      </c>
      <c r="S96" s="177">
        <v>0</v>
      </c>
      <c r="T96" s="178">
        <f>S96*H96</f>
        <v>0</v>
      </c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R96" s="179" t="s">
        <v>125</v>
      </c>
      <c r="AT96" s="179" t="s">
        <v>120</v>
      </c>
      <c r="AU96" s="179" t="s">
        <v>76</v>
      </c>
      <c r="AY96" s="17" t="s">
        <v>117</v>
      </c>
      <c r="BE96" s="180">
        <f>IF(N96="základní",J96,0)</f>
        <v>0</v>
      </c>
      <c r="BF96" s="180">
        <f>IF(N96="snížená",J96,0)</f>
        <v>0</v>
      </c>
      <c r="BG96" s="180">
        <f>IF(N96="zákl. přenesená",J96,0)</f>
        <v>0</v>
      </c>
      <c r="BH96" s="180">
        <f>IF(N96="sníž. přenesená",J96,0)</f>
        <v>0</v>
      </c>
      <c r="BI96" s="180">
        <f>IF(N96="nulová",J96,0)</f>
        <v>0</v>
      </c>
      <c r="BJ96" s="17" t="s">
        <v>74</v>
      </c>
      <c r="BK96" s="180">
        <f>ROUND(I96*H96,2)</f>
        <v>0</v>
      </c>
      <c r="BL96" s="17" t="s">
        <v>125</v>
      </c>
      <c r="BM96" s="179" t="s">
        <v>126</v>
      </c>
    </row>
    <row r="97" spans="1:65" s="2" customFormat="1" ht="11.25">
      <c r="A97" s="34"/>
      <c r="B97" s="35"/>
      <c r="C97" s="36"/>
      <c r="D97" s="181" t="s">
        <v>127</v>
      </c>
      <c r="E97" s="36"/>
      <c r="F97" s="182" t="s">
        <v>128</v>
      </c>
      <c r="G97" s="36"/>
      <c r="H97" s="36"/>
      <c r="I97" s="183"/>
      <c r="J97" s="36"/>
      <c r="K97" s="36"/>
      <c r="L97" s="39"/>
      <c r="M97" s="184"/>
      <c r="N97" s="185"/>
      <c r="O97" s="64"/>
      <c r="P97" s="64"/>
      <c r="Q97" s="64"/>
      <c r="R97" s="64"/>
      <c r="S97" s="64"/>
      <c r="T97" s="65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T97" s="17" t="s">
        <v>127</v>
      </c>
      <c r="AU97" s="17" t="s">
        <v>76</v>
      </c>
    </row>
    <row r="98" spans="1:65" s="13" customFormat="1" ht="11.25">
      <c r="B98" s="186"/>
      <c r="C98" s="187"/>
      <c r="D98" s="188" t="s">
        <v>129</v>
      </c>
      <c r="E98" s="189" t="s">
        <v>19</v>
      </c>
      <c r="F98" s="190" t="s">
        <v>130</v>
      </c>
      <c r="G98" s="187"/>
      <c r="H98" s="189" t="s">
        <v>19</v>
      </c>
      <c r="I98" s="191"/>
      <c r="J98" s="187"/>
      <c r="K98" s="187"/>
      <c r="L98" s="192"/>
      <c r="M98" s="193"/>
      <c r="N98" s="194"/>
      <c r="O98" s="194"/>
      <c r="P98" s="194"/>
      <c r="Q98" s="194"/>
      <c r="R98" s="194"/>
      <c r="S98" s="194"/>
      <c r="T98" s="195"/>
      <c r="AT98" s="196" t="s">
        <v>129</v>
      </c>
      <c r="AU98" s="196" t="s">
        <v>76</v>
      </c>
      <c r="AV98" s="13" t="s">
        <v>74</v>
      </c>
      <c r="AW98" s="13" t="s">
        <v>31</v>
      </c>
      <c r="AX98" s="13" t="s">
        <v>69</v>
      </c>
      <c r="AY98" s="196" t="s">
        <v>117</v>
      </c>
    </row>
    <row r="99" spans="1:65" s="14" customFormat="1" ht="11.25">
      <c r="B99" s="197"/>
      <c r="C99" s="198"/>
      <c r="D99" s="188" t="s">
        <v>129</v>
      </c>
      <c r="E99" s="199" t="s">
        <v>19</v>
      </c>
      <c r="F99" s="200" t="s">
        <v>131</v>
      </c>
      <c r="G99" s="198"/>
      <c r="H99" s="201">
        <v>1.3</v>
      </c>
      <c r="I99" s="202"/>
      <c r="J99" s="198"/>
      <c r="K99" s="198"/>
      <c r="L99" s="203"/>
      <c r="M99" s="204"/>
      <c r="N99" s="205"/>
      <c r="O99" s="205"/>
      <c r="P99" s="205"/>
      <c r="Q99" s="205"/>
      <c r="R99" s="205"/>
      <c r="S99" s="205"/>
      <c r="T99" s="206"/>
      <c r="AT99" s="207" t="s">
        <v>129</v>
      </c>
      <c r="AU99" s="207" t="s">
        <v>76</v>
      </c>
      <c r="AV99" s="14" t="s">
        <v>76</v>
      </c>
      <c r="AW99" s="14" t="s">
        <v>31</v>
      </c>
      <c r="AX99" s="14" t="s">
        <v>69</v>
      </c>
      <c r="AY99" s="207" t="s">
        <v>117</v>
      </c>
    </row>
    <row r="100" spans="1:65" s="15" customFormat="1" ht="11.25">
      <c r="B100" s="208"/>
      <c r="C100" s="209"/>
      <c r="D100" s="188" t="s">
        <v>129</v>
      </c>
      <c r="E100" s="210" t="s">
        <v>19</v>
      </c>
      <c r="F100" s="211" t="s">
        <v>132</v>
      </c>
      <c r="G100" s="209"/>
      <c r="H100" s="212">
        <v>1.3</v>
      </c>
      <c r="I100" s="213"/>
      <c r="J100" s="209"/>
      <c r="K100" s="209"/>
      <c r="L100" s="214"/>
      <c r="M100" s="215"/>
      <c r="N100" s="216"/>
      <c r="O100" s="216"/>
      <c r="P100" s="216"/>
      <c r="Q100" s="216"/>
      <c r="R100" s="216"/>
      <c r="S100" s="216"/>
      <c r="T100" s="217"/>
      <c r="AT100" s="218" t="s">
        <v>129</v>
      </c>
      <c r="AU100" s="218" t="s">
        <v>76</v>
      </c>
      <c r="AV100" s="15" t="s">
        <v>125</v>
      </c>
      <c r="AW100" s="15" t="s">
        <v>31</v>
      </c>
      <c r="AX100" s="15" t="s">
        <v>74</v>
      </c>
      <c r="AY100" s="218" t="s">
        <v>117</v>
      </c>
    </row>
    <row r="101" spans="1:65" s="2" customFormat="1" ht="24.2" customHeight="1">
      <c r="A101" s="34"/>
      <c r="B101" s="35"/>
      <c r="C101" s="168" t="s">
        <v>76</v>
      </c>
      <c r="D101" s="168" t="s">
        <v>120</v>
      </c>
      <c r="E101" s="169" t="s">
        <v>133</v>
      </c>
      <c r="F101" s="170" t="s">
        <v>134</v>
      </c>
      <c r="G101" s="171" t="s">
        <v>123</v>
      </c>
      <c r="H101" s="172">
        <v>1.3</v>
      </c>
      <c r="I101" s="173"/>
      <c r="J101" s="174">
        <f>ROUND(I101*H101,2)</f>
        <v>0</v>
      </c>
      <c r="K101" s="170" t="s">
        <v>124</v>
      </c>
      <c r="L101" s="39"/>
      <c r="M101" s="175" t="s">
        <v>19</v>
      </c>
      <c r="N101" s="176" t="s">
        <v>40</v>
      </c>
      <c r="O101" s="64"/>
      <c r="P101" s="177">
        <f>O101*H101</f>
        <v>0</v>
      </c>
      <c r="Q101" s="177">
        <v>0.1837</v>
      </c>
      <c r="R101" s="177">
        <f>Q101*H101</f>
        <v>0.23881000000000002</v>
      </c>
      <c r="S101" s="177">
        <v>0</v>
      </c>
      <c r="T101" s="178">
        <f>S101*H101</f>
        <v>0</v>
      </c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R101" s="179" t="s">
        <v>125</v>
      </c>
      <c r="AT101" s="179" t="s">
        <v>120</v>
      </c>
      <c r="AU101" s="179" t="s">
        <v>76</v>
      </c>
      <c r="AY101" s="17" t="s">
        <v>117</v>
      </c>
      <c r="BE101" s="180">
        <f>IF(N101="základní",J101,0)</f>
        <v>0</v>
      </c>
      <c r="BF101" s="180">
        <f>IF(N101="snížená",J101,0)</f>
        <v>0</v>
      </c>
      <c r="BG101" s="180">
        <f>IF(N101="zákl. přenesená",J101,0)</f>
        <v>0</v>
      </c>
      <c r="BH101" s="180">
        <f>IF(N101="sníž. přenesená",J101,0)</f>
        <v>0</v>
      </c>
      <c r="BI101" s="180">
        <f>IF(N101="nulová",J101,0)</f>
        <v>0</v>
      </c>
      <c r="BJ101" s="17" t="s">
        <v>74</v>
      </c>
      <c r="BK101" s="180">
        <f>ROUND(I101*H101,2)</f>
        <v>0</v>
      </c>
      <c r="BL101" s="17" t="s">
        <v>125</v>
      </c>
      <c r="BM101" s="179" t="s">
        <v>135</v>
      </c>
    </row>
    <row r="102" spans="1:65" s="2" customFormat="1" ht="11.25">
      <c r="A102" s="34"/>
      <c r="B102" s="35"/>
      <c r="C102" s="36"/>
      <c r="D102" s="181" t="s">
        <v>127</v>
      </c>
      <c r="E102" s="36"/>
      <c r="F102" s="182" t="s">
        <v>136</v>
      </c>
      <c r="G102" s="36"/>
      <c r="H102" s="36"/>
      <c r="I102" s="183"/>
      <c r="J102" s="36"/>
      <c r="K102" s="36"/>
      <c r="L102" s="39"/>
      <c r="M102" s="184"/>
      <c r="N102" s="185"/>
      <c r="O102" s="64"/>
      <c r="P102" s="64"/>
      <c r="Q102" s="64"/>
      <c r="R102" s="64"/>
      <c r="S102" s="64"/>
      <c r="T102" s="65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T102" s="17" t="s">
        <v>127</v>
      </c>
      <c r="AU102" s="17" t="s">
        <v>76</v>
      </c>
    </row>
    <row r="103" spans="1:65" s="13" customFormat="1" ht="11.25">
      <c r="B103" s="186"/>
      <c r="C103" s="187"/>
      <c r="D103" s="188" t="s">
        <v>129</v>
      </c>
      <c r="E103" s="189" t="s">
        <v>19</v>
      </c>
      <c r="F103" s="190" t="s">
        <v>137</v>
      </c>
      <c r="G103" s="187"/>
      <c r="H103" s="189" t="s">
        <v>19</v>
      </c>
      <c r="I103" s="191"/>
      <c r="J103" s="187"/>
      <c r="K103" s="187"/>
      <c r="L103" s="192"/>
      <c r="M103" s="193"/>
      <c r="N103" s="194"/>
      <c r="O103" s="194"/>
      <c r="P103" s="194"/>
      <c r="Q103" s="194"/>
      <c r="R103" s="194"/>
      <c r="S103" s="194"/>
      <c r="T103" s="195"/>
      <c r="AT103" s="196" t="s">
        <v>129</v>
      </c>
      <c r="AU103" s="196" t="s">
        <v>76</v>
      </c>
      <c r="AV103" s="13" t="s">
        <v>74</v>
      </c>
      <c r="AW103" s="13" t="s">
        <v>31</v>
      </c>
      <c r="AX103" s="13" t="s">
        <v>69</v>
      </c>
      <c r="AY103" s="196" t="s">
        <v>117</v>
      </c>
    </row>
    <row r="104" spans="1:65" s="14" customFormat="1" ht="11.25">
      <c r="B104" s="197"/>
      <c r="C104" s="198"/>
      <c r="D104" s="188" t="s">
        <v>129</v>
      </c>
      <c r="E104" s="199" t="s">
        <v>19</v>
      </c>
      <c r="F104" s="200" t="s">
        <v>131</v>
      </c>
      <c r="G104" s="198"/>
      <c r="H104" s="201">
        <v>1.3</v>
      </c>
      <c r="I104" s="202"/>
      <c r="J104" s="198"/>
      <c r="K104" s="198"/>
      <c r="L104" s="203"/>
      <c r="M104" s="204"/>
      <c r="N104" s="205"/>
      <c r="O104" s="205"/>
      <c r="P104" s="205"/>
      <c r="Q104" s="205"/>
      <c r="R104" s="205"/>
      <c r="S104" s="205"/>
      <c r="T104" s="206"/>
      <c r="AT104" s="207" t="s">
        <v>129</v>
      </c>
      <c r="AU104" s="207" t="s">
        <v>76</v>
      </c>
      <c r="AV104" s="14" t="s">
        <v>76</v>
      </c>
      <c r="AW104" s="14" t="s">
        <v>31</v>
      </c>
      <c r="AX104" s="14" t="s">
        <v>69</v>
      </c>
      <c r="AY104" s="207" t="s">
        <v>117</v>
      </c>
    </row>
    <row r="105" spans="1:65" s="15" customFormat="1" ht="11.25">
      <c r="B105" s="208"/>
      <c r="C105" s="209"/>
      <c r="D105" s="188" t="s">
        <v>129</v>
      </c>
      <c r="E105" s="210" t="s">
        <v>19</v>
      </c>
      <c r="F105" s="211" t="s">
        <v>132</v>
      </c>
      <c r="G105" s="209"/>
      <c r="H105" s="212">
        <v>1.3</v>
      </c>
      <c r="I105" s="213"/>
      <c r="J105" s="209"/>
      <c r="K105" s="209"/>
      <c r="L105" s="214"/>
      <c r="M105" s="215"/>
      <c r="N105" s="216"/>
      <c r="O105" s="216"/>
      <c r="P105" s="216"/>
      <c r="Q105" s="216"/>
      <c r="R105" s="216"/>
      <c r="S105" s="216"/>
      <c r="T105" s="217"/>
      <c r="AT105" s="218" t="s">
        <v>129</v>
      </c>
      <c r="AU105" s="218" t="s">
        <v>76</v>
      </c>
      <c r="AV105" s="15" t="s">
        <v>125</v>
      </c>
      <c r="AW105" s="15" t="s">
        <v>31</v>
      </c>
      <c r="AX105" s="15" t="s">
        <v>74</v>
      </c>
      <c r="AY105" s="218" t="s">
        <v>117</v>
      </c>
    </row>
    <row r="106" spans="1:65" s="2" customFormat="1" ht="16.5" customHeight="1">
      <c r="A106" s="34"/>
      <c r="B106" s="35"/>
      <c r="C106" s="219" t="s">
        <v>138</v>
      </c>
      <c r="D106" s="219" t="s">
        <v>139</v>
      </c>
      <c r="E106" s="220" t="s">
        <v>140</v>
      </c>
      <c r="F106" s="221" t="s">
        <v>141</v>
      </c>
      <c r="G106" s="222" t="s">
        <v>123</v>
      </c>
      <c r="H106" s="223">
        <v>1.3129999999999999</v>
      </c>
      <c r="I106" s="224"/>
      <c r="J106" s="225">
        <f>ROUND(I106*H106,2)</f>
        <v>0</v>
      </c>
      <c r="K106" s="221" t="s">
        <v>19</v>
      </c>
      <c r="L106" s="226"/>
      <c r="M106" s="227" t="s">
        <v>19</v>
      </c>
      <c r="N106" s="228" t="s">
        <v>40</v>
      </c>
      <c r="O106" s="64"/>
      <c r="P106" s="177">
        <f>O106*H106</f>
        <v>0</v>
      </c>
      <c r="Q106" s="177">
        <v>0</v>
      </c>
      <c r="R106" s="177">
        <f>Q106*H106</f>
        <v>0</v>
      </c>
      <c r="S106" s="177">
        <v>0</v>
      </c>
      <c r="T106" s="178">
        <f>S106*H106</f>
        <v>0</v>
      </c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R106" s="179" t="s">
        <v>142</v>
      </c>
      <c r="AT106" s="179" t="s">
        <v>139</v>
      </c>
      <c r="AU106" s="179" t="s">
        <v>76</v>
      </c>
      <c r="AY106" s="17" t="s">
        <v>117</v>
      </c>
      <c r="BE106" s="180">
        <f>IF(N106="základní",J106,0)</f>
        <v>0</v>
      </c>
      <c r="BF106" s="180">
        <f>IF(N106="snížená",J106,0)</f>
        <v>0</v>
      </c>
      <c r="BG106" s="180">
        <f>IF(N106="zákl. přenesená",J106,0)</f>
        <v>0</v>
      </c>
      <c r="BH106" s="180">
        <f>IF(N106="sníž. přenesená",J106,0)</f>
        <v>0</v>
      </c>
      <c r="BI106" s="180">
        <f>IF(N106="nulová",J106,0)</f>
        <v>0</v>
      </c>
      <c r="BJ106" s="17" t="s">
        <v>74</v>
      </c>
      <c r="BK106" s="180">
        <f>ROUND(I106*H106,2)</f>
        <v>0</v>
      </c>
      <c r="BL106" s="17" t="s">
        <v>125</v>
      </c>
      <c r="BM106" s="179" t="s">
        <v>143</v>
      </c>
    </row>
    <row r="107" spans="1:65" s="14" customFormat="1" ht="11.25">
      <c r="B107" s="197"/>
      <c r="C107" s="198"/>
      <c r="D107" s="188" t="s">
        <v>129</v>
      </c>
      <c r="E107" s="199" t="s">
        <v>19</v>
      </c>
      <c r="F107" s="200" t="s">
        <v>144</v>
      </c>
      <c r="G107" s="198"/>
      <c r="H107" s="201">
        <v>1.3129999999999999</v>
      </c>
      <c r="I107" s="202"/>
      <c r="J107" s="198"/>
      <c r="K107" s="198"/>
      <c r="L107" s="203"/>
      <c r="M107" s="204"/>
      <c r="N107" s="205"/>
      <c r="O107" s="205"/>
      <c r="P107" s="205"/>
      <c r="Q107" s="205"/>
      <c r="R107" s="205"/>
      <c r="S107" s="205"/>
      <c r="T107" s="206"/>
      <c r="AT107" s="207" t="s">
        <v>129</v>
      </c>
      <c r="AU107" s="207" t="s">
        <v>76</v>
      </c>
      <c r="AV107" s="14" t="s">
        <v>76</v>
      </c>
      <c r="AW107" s="14" t="s">
        <v>31</v>
      </c>
      <c r="AX107" s="14" t="s">
        <v>69</v>
      </c>
      <c r="AY107" s="207" t="s">
        <v>117</v>
      </c>
    </row>
    <row r="108" spans="1:65" s="15" customFormat="1" ht="11.25">
      <c r="B108" s="208"/>
      <c r="C108" s="209"/>
      <c r="D108" s="188" t="s">
        <v>129</v>
      </c>
      <c r="E108" s="210" t="s">
        <v>19</v>
      </c>
      <c r="F108" s="211" t="s">
        <v>132</v>
      </c>
      <c r="G108" s="209"/>
      <c r="H108" s="212">
        <v>1.3129999999999999</v>
      </c>
      <c r="I108" s="213"/>
      <c r="J108" s="209"/>
      <c r="K108" s="209"/>
      <c r="L108" s="214"/>
      <c r="M108" s="215"/>
      <c r="N108" s="216"/>
      <c r="O108" s="216"/>
      <c r="P108" s="216"/>
      <c r="Q108" s="216"/>
      <c r="R108" s="216"/>
      <c r="S108" s="216"/>
      <c r="T108" s="217"/>
      <c r="AT108" s="218" t="s">
        <v>129</v>
      </c>
      <c r="AU108" s="218" t="s">
        <v>76</v>
      </c>
      <c r="AV108" s="15" t="s">
        <v>125</v>
      </c>
      <c r="AW108" s="15" t="s">
        <v>31</v>
      </c>
      <c r="AX108" s="15" t="s">
        <v>74</v>
      </c>
      <c r="AY108" s="218" t="s">
        <v>117</v>
      </c>
    </row>
    <row r="109" spans="1:65" s="12" customFormat="1" ht="22.9" customHeight="1">
      <c r="B109" s="152"/>
      <c r="C109" s="153"/>
      <c r="D109" s="154" t="s">
        <v>68</v>
      </c>
      <c r="E109" s="166" t="s">
        <v>145</v>
      </c>
      <c r="F109" s="166" t="s">
        <v>146</v>
      </c>
      <c r="G109" s="153"/>
      <c r="H109" s="153"/>
      <c r="I109" s="156"/>
      <c r="J109" s="167">
        <f>BK109</f>
        <v>0</v>
      </c>
      <c r="K109" s="153"/>
      <c r="L109" s="158"/>
      <c r="M109" s="159"/>
      <c r="N109" s="160"/>
      <c r="O109" s="160"/>
      <c r="P109" s="161">
        <f>SUM(P110:P135)</f>
        <v>0</v>
      </c>
      <c r="Q109" s="160"/>
      <c r="R109" s="161">
        <f>SUM(R110:R135)</f>
        <v>9.4183221199999991</v>
      </c>
      <c r="S109" s="160"/>
      <c r="T109" s="162">
        <f>SUM(T110:T135)</f>
        <v>0</v>
      </c>
      <c r="AR109" s="163" t="s">
        <v>74</v>
      </c>
      <c r="AT109" s="164" t="s">
        <v>68</v>
      </c>
      <c r="AU109" s="164" t="s">
        <v>74</v>
      </c>
      <c r="AY109" s="163" t="s">
        <v>117</v>
      </c>
      <c r="BK109" s="165">
        <f>SUM(BK110:BK135)</f>
        <v>0</v>
      </c>
    </row>
    <row r="110" spans="1:65" s="2" customFormat="1" ht="16.5" customHeight="1">
      <c r="A110" s="34"/>
      <c r="B110" s="35"/>
      <c r="C110" s="168" t="s">
        <v>125</v>
      </c>
      <c r="D110" s="168" t="s">
        <v>120</v>
      </c>
      <c r="E110" s="169" t="s">
        <v>147</v>
      </c>
      <c r="F110" s="170" t="s">
        <v>148</v>
      </c>
      <c r="G110" s="171" t="s">
        <v>123</v>
      </c>
      <c r="H110" s="172">
        <v>115</v>
      </c>
      <c r="I110" s="173"/>
      <c r="J110" s="174">
        <f>ROUND(I110*H110,2)</f>
        <v>0</v>
      </c>
      <c r="K110" s="170" t="s">
        <v>124</v>
      </c>
      <c r="L110" s="39"/>
      <c r="M110" s="175" t="s">
        <v>19</v>
      </c>
      <c r="N110" s="176" t="s">
        <v>40</v>
      </c>
      <c r="O110" s="64"/>
      <c r="P110" s="177">
        <f>O110*H110</f>
        <v>0</v>
      </c>
      <c r="Q110" s="177">
        <v>6.4999999999999997E-3</v>
      </c>
      <c r="R110" s="177">
        <f>Q110*H110</f>
        <v>0.74749999999999994</v>
      </c>
      <c r="S110" s="177">
        <v>0</v>
      </c>
      <c r="T110" s="178">
        <f>S110*H110</f>
        <v>0</v>
      </c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R110" s="179" t="s">
        <v>125</v>
      </c>
      <c r="AT110" s="179" t="s">
        <v>120</v>
      </c>
      <c r="AU110" s="179" t="s">
        <v>76</v>
      </c>
      <c r="AY110" s="17" t="s">
        <v>117</v>
      </c>
      <c r="BE110" s="180">
        <f>IF(N110="základní",J110,0)</f>
        <v>0</v>
      </c>
      <c r="BF110" s="180">
        <f>IF(N110="snížená",J110,0)</f>
        <v>0</v>
      </c>
      <c r="BG110" s="180">
        <f>IF(N110="zákl. přenesená",J110,0)</f>
        <v>0</v>
      </c>
      <c r="BH110" s="180">
        <f>IF(N110="sníž. přenesená",J110,0)</f>
        <v>0</v>
      </c>
      <c r="BI110" s="180">
        <f>IF(N110="nulová",J110,0)</f>
        <v>0</v>
      </c>
      <c r="BJ110" s="17" t="s">
        <v>74</v>
      </c>
      <c r="BK110" s="180">
        <f>ROUND(I110*H110,2)</f>
        <v>0</v>
      </c>
      <c r="BL110" s="17" t="s">
        <v>125</v>
      </c>
      <c r="BM110" s="179" t="s">
        <v>149</v>
      </c>
    </row>
    <row r="111" spans="1:65" s="2" customFormat="1" ht="11.25">
      <c r="A111" s="34"/>
      <c r="B111" s="35"/>
      <c r="C111" s="36"/>
      <c r="D111" s="181" t="s">
        <v>127</v>
      </c>
      <c r="E111" s="36"/>
      <c r="F111" s="182" t="s">
        <v>150</v>
      </c>
      <c r="G111" s="36"/>
      <c r="H111" s="36"/>
      <c r="I111" s="183"/>
      <c r="J111" s="36"/>
      <c r="K111" s="36"/>
      <c r="L111" s="39"/>
      <c r="M111" s="184"/>
      <c r="N111" s="185"/>
      <c r="O111" s="64"/>
      <c r="P111" s="64"/>
      <c r="Q111" s="64"/>
      <c r="R111" s="64"/>
      <c r="S111" s="64"/>
      <c r="T111" s="65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T111" s="17" t="s">
        <v>127</v>
      </c>
      <c r="AU111" s="17" t="s">
        <v>76</v>
      </c>
    </row>
    <row r="112" spans="1:65" s="2" customFormat="1" ht="24.2" customHeight="1">
      <c r="A112" s="34"/>
      <c r="B112" s="35"/>
      <c r="C112" s="168" t="s">
        <v>118</v>
      </c>
      <c r="D112" s="168" t="s">
        <v>120</v>
      </c>
      <c r="E112" s="169" t="s">
        <v>151</v>
      </c>
      <c r="F112" s="170" t="s">
        <v>152</v>
      </c>
      <c r="G112" s="171" t="s">
        <v>123</v>
      </c>
      <c r="H112" s="172">
        <v>5.1760000000000002</v>
      </c>
      <c r="I112" s="173"/>
      <c r="J112" s="174">
        <f>ROUND(I112*H112,2)</f>
        <v>0</v>
      </c>
      <c r="K112" s="170" t="s">
        <v>124</v>
      </c>
      <c r="L112" s="39"/>
      <c r="M112" s="175" t="s">
        <v>19</v>
      </c>
      <c r="N112" s="176" t="s">
        <v>40</v>
      </c>
      <c r="O112" s="64"/>
      <c r="P112" s="177">
        <f>O112*H112</f>
        <v>0</v>
      </c>
      <c r="Q112" s="177">
        <v>4.0629999999999999E-2</v>
      </c>
      <c r="R112" s="177">
        <f>Q112*H112</f>
        <v>0.21030088</v>
      </c>
      <c r="S112" s="177">
        <v>0</v>
      </c>
      <c r="T112" s="178">
        <f>S112*H112</f>
        <v>0</v>
      </c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R112" s="179" t="s">
        <v>125</v>
      </c>
      <c r="AT112" s="179" t="s">
        <v>120</v>
      </c>
      <c r="AU112" s="179" t="s">
        <v>76</v>
      </c>
      <c r="AY112" s="17" t="s">
        <v>117</v>
      </c>
      <c r="BE112" s="180">
        <f>IF(N112="základní",J112,0)</f>
        <v>0</v>
      </c>
      <c r="BF112" s="180">
        <f>IF(N112="snížená",J112,0)</f>
        <v>0</v>
      </c>
      <c r="BG112" s="180">
        <f>IF(N112="zákl. přenesená",J112,0)</f>
        <v>0</v>
      </c>
      <c r="BH112" s="180">
        <f>IF(N112="sníž. přenesená",J112,0)</f>
        <v>0</v>
      </c>
      <c r="BI112" s="180">
        <f>IF(N112="nulová",J112,0)</f>
        <v>0</v>
      </c>
      <c r="BJ112" s="17" t="s">
        <v>74</v>
      </c>
      <c r="BK112" s="180">
        <f>ROUND(I112*H112,2)</f>
        <v>0</v>
      </c>
      <c r="BL112" s="17" t="s">
        <v>125</v>
      </c>
      <c r="BM112" s="179" t="s">
        <v>153</v>
      </c>
    </row>
    <row r="113" spans="1:65" s="2" customFormat="1" ht="11.25">
      <c r="A113" s="34"/>
      <c r="B113" s="35"/>
      <c r="C113" s="36"/>
      <c r="D113" s="181" t="s">
        <v>127</v>
      </c>
      <c r="E113" s="36"/>
      <c r="F113" s="182" t="s">
        <v>154</v>
      </c>
      <c r="G113" s="36"/>
      <c r="H113" s="36"/>
      <c r="I113" s="183"/>
      <c r="J113" s="36"/>
      <c r="K113" s="36"/>
      <c r="L113" s="39"/>
      <c r="M113" s="184"/>
      <c r="N113" s="185"/>
      <c r="O113" s="64"/>
      <c r="P113" s="64"/>
      <c r="Q113" s="64"/>
      <c r="R113" s="64"/>
      <c r="S113" s="64"/>
      <c r="T113" s="65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T113" s="17" t="s">
        <v>127</v>
      </c>
      <c r="AU113" s="17" t="s">
        <v>76</v>
      </c>
    </row>
    <row r="114" spans="1:65" s="13" customFormat="1" ht="11.25">
      <c r="B114" s="186"/>
      <c r="C114" s="187"/>
      <c r="D114" s="188" t="s">
        <v>129</v>
      </c>
      <c r="E114" s="189" t="s">
        <v>19</v>
      </c>
      <c r="F114" s="190" t="s">
        <v>155</v>
      </c>
      <c r="G114" s="187"/>
      <c r="H114" s="189" t="s">
        <v>19</v>
      </c>
      <c r="I114" s="191"/>
      <c r="J114" s="187"/>
      <c r="K114" s="187"/>
      <c r="L114" s="192"/>
      <c r="M114" s="193"/>
      <c r="N114" s="194"/>
      <c r="O114" s="194"/>
      <c r="P114" s="194"/>
      <c r="Q114" s="194"/>
      <c r="R114" s="194"/>
      <c r="S114" s="194"/>
      <c r="T114" s="195"/>
      <c r="AT114" s="196" t="s">
        <v>129</v>
      </c>
      <c r="AU114" s="196" t="s">
        <v>76</v>
      </c>
      <c r="AV114" s="13" t="s">
        <v>74</v>
      </c>
      <c r="AW114" s="13" t="s">
        <v>31</v>
      </c>
      <c r="AX114" s="13" t="s">
        <v>69</v>
      </c>
      <c r="AY114" s="196" t="s">
        <v>117</v>
      </c>
    </row>
    <row r="115" spans="1:65" s="14" customFormat="1" ht="11.25">
      <c r="B115" s="197"/>
      <c r="C115" s="198"/>
      <c r="D115" s="188" t="s">
        <v>129</v>
      </c>
      <c r="E115" s="199" t="s">
        <v>19</v>
      </c>
      <c r="F115" s="200" t="s">
        <v>156</v>
      </c>
      <c r="G115" s="198"/>
      <c r="H115" s="201">
        <v>3.96</v>
      </c>
      <c r="I115" s="202"/>
      <c r="J115" s="198"/>
      <c r="K115" s="198"/>
      <c r="L115" s="203"/>
      <c r="M115" s="204"/>
      <c r="N115" s="205"/>
      <c r="O115" s="205"/>
      <c r="P115" s="205"/>
      <c r="Q115" s="205"/>
      <c r="R115" s="205"/>
      <c r="S115" s="205"/>
      <c r="T115" s="206"/>
      <c r="AT115" s="207" t="s">
        <v>129</v>
      </c>
      <c r="AU115" s="207" t="s">
        <v>76</v>
      </c>
      <c r="AV115" s="14" t="s">
        <v>76</v>
      </c>
      <c r="AW115" s="14" t="s">
        <v>31</v>
      </c>
      <c r="AX115" s="14" t="s">
        <v>69</v>
      </c>
      <c r="AY115" s="207" t="s">
        <v>117</v>
      </c>
    </row>
    <row r="116" spans="1:65" s="14" customFormat="1" ht="11.25">
      <c r="B116" s="197"/>
      <c r="C116" s="198"/>
      <c r="D116" s="188" t="s">
        <v>129</v>
      </c>
      <c r="E116" s="199" t="s">
        <v>19</v>
      </c>
      <c r="F116" s="200" t="s">
        <v>157</v>
      </c>
      <c r="G116" s="198"/>
      <c r="H116" s="201">
        <v>1.216</v>
      </c>
      <c r="I116" s="202"/>
      <c r="J116" s="198"/>
      <c r="K116" s="198"/>
      <c r="L116" s="203"/>
      <c r="M116" s="204"/>
      <c r="N116" s="205"/>
      <c r="O116" s="205"/>
      <c r="P116" s="205"/>
      <c r="Q116" s="205"/>
      <c r="R116" s="205"/>
      <c r="S116" s="205"/>
      <c r="T116" s="206"/>
      <c r="AT116" s="207" t="s">
        <v>129</v>
      </c>
      <c r="AU116" s="207" t="s">
        <v>76</v>
      </c>
      <c r="AV116" s="14" t="s">
        <v>76</v>
      </c>
      <c r="AW116" s="14" t="s">
        <v>31</v>
      </c>
      <c r="AX116" s="14" t="s">
        <v>69</v>
      </c>
      <c r="AY116" s="207" t="s">
        <v>117</v>
      </c>
    </row>
    <row r="117" spans="1:65" s="15" customFormat="1" ht="11.25">
      <c r="B117" s="208"/>
      <c r="C117" s="209"/>
      <c r="D117" s="188" t="s">
        <v>129</v>
      </c>
      <c r="E117" s="210" t="s">
        <v>19</v>
      </c>
      <c r="F117" s="211" t="s">
        <v>132</v>
      </c>
      <c r="G117" s="209"/>
      <c r="H117" s="212">
        <v>5.1760000000000002</v>
      </c>
      <c r="I117" s="213"/>
      <c r="J117" s="209"/>
      <c r="K117" s="209"/>
      <c r="L117" s="214"/>
      <c r="M117" s="215"/>
      <c r="N117" s="216"/>
      <c r="O117" s="216"/>
      <c r="P117" s="216"/>
      <c r="Q117" s="216"/>
      <c r="R117" s="216"/>
      <c r="S117" s="216"/>
      <c r="T117" s="217"/>
      <c r="AT117" s="218" t="s">
        <v>129</v>
      </c>
      <c r="AU117" s="218" t="s">
        <v>76</v>
      </c>
      <c r="AV117" s="15" t="s">
        <v>125</v>
      </c>
      <c r="AW117" s="15" t="s">
        <v>31</v>
      </c>
      <c r="AX117" s="15" t="s">
        <v>74</v>
      </c>
      <c r="AY117" s="218" t="s">
        <v>117</v>
      </c>
    </row>
    <row r="118" spans="1:65" s="2" customFormat="1" ht="24.2" customHeight="1">
      <c r="A118" s="34"/>
      <c r="B118" s="35"/>
      <c r="C118" s="168" t="s">
        <v>145</v>
      </c>
      <c r="D118" s="168" t="s">
        <v>120</v>
      </c>
      <c r="E118" s="169" t="s">
        <v>158</v>
      </c>
      <c r="F118" s="170" t="s">
        <v>159</v>
      </c>
      <c r="G118" s="171" t="s">
        <v>123</v>
      </c>
      <c r="H118" s="172">
        <v>115</v>
      </c>
      <c r="I118" s="173"/>
      <c r="J118" s="174">
        <f>ROUND(I118*H118,2)</f>
        <v>0</v>
      </c>
      <c r="K118" s="170" t="s">
        <v>124</v>
      </c>
      <c r="L118" s="39"/>
      <c r="M118" s="175" t="s">
        <v>19</v>
      </c>
      <c r="N118" s="176" t="s">
        <v>40</v>
      </c>
      <c r="O118" s="64"/>
      <c r="P118" s="177">
        <f>O118*H118</f>
        <v>0</v>
      </c>
      <c r="Q118" s="177">
        <v>1.8380000000000001E-2</v>
      </c>
      <c r="R118" s="177">
        <f>Q118*H118</f>
        <v>2.1137000000000001</v>
      </c>
      <c r="S118" s="177">
        <v>0</v>
      </c>
      <c r="T118" s="178">
        <f>S118*H118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R118" s="179" t="s">
        <v>125</v>
      </c>
      <c r="AT118" s="179" t="s">
        <v>120</v>
      </c>
      <c r="AU118" s="179" t="s">
        <v>76</v>
      </c>
      <c r="AY118" s="17" t="s">
        <v>117</v>
      </c>
      <c r="BE118" s="180">
        <f>IF(N118="základní",J118,0)</f>
        <v>0</v>
      </c>
      <c r="BF118" s="180">
        <f>IF(N118="snížená",J118,0)</f>
        <v>0</v>
      </c>
      <c r="BG118" s="180">
        <f>IF(N118="zákl. přenesená",J118,0)</f>
        <v>0</v>
      </c>
      <c r="BH118" s="180">
        <f>IF(N118="sníž. přenesená",J118,0)</f>
        <v>0</v>
      </c>
      <c r="BI118" s="180">
        <f>IF(N118="nulová",J118,0)</f>
        <v>0</v>
      </c>
      <c r="BJ118" s="17" t="s">
        <v>74</v>
      </c>
      <c r="BK118" s="180">
        <f>ROUND(I118*H118,2)</f>
        <v>0</v>
      </c>
      <c r="BL118" s="17" t="s">
        <v>125</v>
      </c>
      <c r="BM118" s="179" t="s">
        <v>160</v>
      </c>
    </row>
    <row r="119" spans="1:65" s="2" customFormat="1" ht="11.25">
      <c r="A119" s="34"/>
      <c r="B119" s="35"/>
      <c r="C119" s="36"/>
      <c r="D119" s="181" t="s">
        <v>127</v>
      </c>
      <c r="E119" s="36"/>
      <c r="F119" s="182" t="s">
        <v>161</v>
      </c>
      <c r="G119" s="36"/>
      <c r="H119" s="36"/>
      <c r="I119" s="183"/>
      <c r="J119" s="36"/>
      <c r="K119" s="36"/>
      <c r="L119" s="39"/>
      <c r="M119" s="184"/>
      <c r="N119" s="185"/>
      <c r="O119" s="64"/>
      <c r="P119" s="64"/>
      <c r="Q119" s="64"/>
      <c r="R119" s="64"/>
      <c r="S119" s="64"/>
      <c r="T119" s="65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7" t="s">
        <v>127</v>
      </c>
      <c r="AU119" s="17" t="s">
        <v>76</v>
      </c>
    </row>
    <row r="120" spans="1:65" s="2" customFormat="1" ht="24.2" customHeight="1">
      <c r="A120" s="34"/>
      <c r="B120" s="35"/>
      <c r="C120" s="168" t="s">
        <v>162</v>
      </c>
      <c r="D120" s="168" t="s">
        <v>120</v>
      </c>
      <c r="E120" s="169" t="s">
        <v>163</v>
      </c>
      <c r="F120" s="170" t="s">
        <v>164</v>
      </c>
      <c r="G120" s="171" t="s">
        <v>123</v>
      </c>
      <c r="H120" s="172">
        <v>4.0430000000000001</v>
      </c>
      <c r="I120" s="173"/>
      <c r="J120" s="174">
        <f>ROUND(I120*H120,2)</f>
        <v>0</v>
      </c>
      <c r="K120" s="170" t="s">
        <v>124</v>
      </c>
      <c r="L120" s="39"/>
      <c r="M120" s="175" t="s">
        <v>19</v>
      </c>
      <c r="N120" s="176" t="s">
        <v>40</v>
      </c>
      <c r="O120" s="64"/>
      <c r="P120" s="177">
        <f>O120*H120</f>
        <v>0</v>
      </c>
      <c r="Q120" s="177">
        <v>3.4680000000000002E-2</v>
      </c>
      <c r="R120" s="177">
        <f>Q120*H120</f>
        <v>0.14021124000000001</v>
      </c>
      <c r="S120" s="177">
        <v>0</v>
      </c>
      <c r="T120" s="178">
        <f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179" t="s">
        <v>125</v>
      </c>
      <c r="AT120" s="179" t="s">
        <v>120</v>
      </c>
      <c r="AU120" s="179" t="s">
        <v>76</v>
      </c>
      <c r="AY120" s="17" t="s">
        <v>117</v>
      </c>
      <c r="BE120" s="180">
        <f>IF(N120="základní",J120,0)</f>
        <v>0</v>
      </c>
      <c r="BF120" s="180">
        <f>IF(N120="snížená",J120,0)</f>
        <v>0</v>
      </c>
      <c r="BG120" s="180">
        <f>IF(N120="zákl. přenesená",J120,0)</f>
        <v>0</v>
      </c>
      <c r="BH120" s="180">
        <f>IF(N120="sníž. přenesená",J120,0)</f>
        <v>0</v>
      </c>
      <c r="BI120" s="180">
        <f>IF(N120="nulová",J120,0)</f>
        <v>0</v>
      </c>
      <c r="BJ120" s="17" t="s">
        <v>74</v>
      </c>
      <c r="BK120" s="180">
        <f>ROUND(I120*H120,2)</f>
        <v>0</v>
      </c>
      <c r="BL120" s="17" t="s">
        <v>125</v>
      </c>
      <c r="BM120" s="179" t="s">
        <v>165</v>
      </c>
    </row>
    <row r="121" spans="1:65" s="2" customFormat="1" ht="11.25">
      <c r="A121" s="34"/>
      <c r="B121" s="35"/>
      <c r="C121" s="36"/>
      <c r="D121" s="181" t="s">
        <v>127</v>
      </c>
      <c r="E121" s="36"/>
      <c r="F121" s="182" t="s">
        <v>166</v>
      </c>
      <c r="G121" s="36"/>
      <c r="H121" s="36"/>
      <c r="I121" s="183"/>
      <c r="J121" s="36"/>
      <c r="K121" s="36"/>
      <c r="L121" s="39"/>
      <c r="M121" s="184"/>
      <c r="N121" s="185"/>
      <c r="O121" s="64"/>
      <c r="P121" s="64"/>
      <c r="Q121" s="64"/>
      <c r="R121" s="64"/>
      <c r="S121" s="64"/>
      <c r="T121" s="65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7" t="s">
        <v>127</v>
      </c>
      <c r="AU121" s="17" t="s">
        <v>76</v>
      </c>
    </row>
    <row r="122" spans="1:65" s="14" customFormat="1" ht="11.25">
      <c r="B122" s="197"/>
      <c r="C122" s="198"/>
      <c r="D122" s="188" t="s">
        <v>129</v>
      </c>
      <c r="E122" s="199" t="s">
        <v>19</v>
      </c>
      <c r="F122" s="200" t="s">
        <v>167</v>
      </c>
      <c r="G122" s="198"/>
      <c r="H122" s="201">
        <v>3.0680000000000001</v>
      </c>
      <c r="I122" s="202"/>
      <c r="J122" s="198"/>
      <c r="K122" s="198"/>
      <c r="L122" s="203"/>
      <c r="M122" s="204"/>
      <c r="N122" s="205"/>
      <c r="O122" s="205"/>
      <c r="P122" s="205"/>
      <c r="Q122" s="205"/>
      <c r="R122" s="205"/>
      <c r="S122" s="205"/>
      <c r="T122" s="206"/>
      <c r="AT122" s="207" t="s">
        <v>129</v>
      </c>
      <c r="AU122" s="207" t="s">
        <v>76</v>
      </c>
      <c r="AV122" s="14" t="s">
        <v>76</v>
      </c>
      <c r="AW122" s="14" t="s">
        <v>31</v>
      </c>
      <c r="AX122" s="14" t="s">
        <v>69</v>
      </c>
      <c r="AY122" s="207" t="s">
        <v>117</v>
      </c>
    </row>
    <row r="123" spans="1:65" s="14" customFormat="1" ht="11.25">
      <c r="B123" s="197"/>
      <c r="C123" s="198"/>
      <c r="D123" s="188" t="s">
        <v>129</v>
      </c>
      <c r="E123" s="199" t="s">
        <v>19</v>
      </c>
      <c r="F123" s="200" t="s">
        <v>168</v>
      </c>
      <c r="G123" s="198"/>
      <c r="H123" s="201">
        <v>0.97499999999999998</v>
      </c>
      <c r="I123" s="202"/>
      <c r="J123" s="198"/>
      <c r="K123" s="198"/>
      <c r="L123" s="203"/>
      <c r="M123" s="204"/>
      <c r="N123" s="205"/>
      <c r="O123" s="205"/>
      <c r="P123" s="205"/>
      <c r="Q123" s="205"/>
      <c r="R123" s="205"/>
      <c r="S123" s="205"/>
      <c r="T123" s="206"/>
      <c r="AT123" s="207" t="s">
        <v>129</v>
      </c>
      <c r="AU123" s="207" t="s">
        <v>76</v>
      </c>
      <c r="AV123" s="14" t="s">
        <v>76</v>
      </c>
      <c r="AW123" s="14" t="s">
        <v>31</v>
      </c>
      <c r="AX123" s="14" t="s">
        <v>69</v>
      </c>
      <c r="AY123" s="207" t="s">
        <v>117</v>
      </c>
    </row>
    <row r="124" spans="1:65" s="15" customFormat="1" ht="11.25">
      <c r="B124" s="208"/>
      <c r="C124" s="209"/>
      <c r="D124" s="188" t="s">
        <v>129</v>
      </c>
      <c r="E124" s="210" t="s">
        <v>19</v>
      </c>
      <c r="F124" s="211" t="s">
        <v>132</v>
      </c>
      <c r="G124" s="209"/>
      <c r="H124" s="212">
        <v>4.0430000000000001</v>
      </c>
      <c r="I124" s="213"/>
      <c r="J124" s="209"/>
      <c r="K124" s="209"/>
      <c r="L124" s="214"/>
      <c r="M124" s="215"/>
      <c r="N124" s="216"/>
      <c r="O124" s="216"/>
      <c r="P124" s="216"/>
      <c r="Q124" s="216"/>
      <c r="R124" s="216"/>
      <c r="S124" s="216"/>
      <c r="T124" s="217"/>
      <c r="AT124" s="218" t="s">
        <v>129</v>
      </c>
      <c r="AU124" s="218" t="s">
        <v>76</v>
      </c>
      <c r="AV124" s="15" t="s">
        <v>125</v>
      </c>
      <c r="AW124" s="15" t="s">
        <v>31</v>
      </c>
      <c r="AX124" s="15" t="s">
        <v>74</v>
      </c>
      <c r="AY124" s="218" t="s">
        <v>117</v>
      </c>
    </row>
    <row r="125" spans="1:65" s="2" customFormat="1" ht="24.2" customHeight="1">
      <c r="A125" s="34"/>
      <c r="B125" s="35"/>
      <c r="C125" s="168" t="s">
        <v>142</v>
      </c>
      <c r="D125" s="168" t="s">
        <v>120</v>
      </c>
      <c r="E125" s="169" t="s">
        <v>169</v>
      </c>
      <c r="F125" s="170" t="s">
        <v>170</v>
      </c>
      <c r="G125" s="171" t="s">
        <v>123</v>
      </c>
      <c r="H125" s="172">
        <v>52.9</v>
      </c>
      <c r="I125" s="173"/>
      <c r="J125" s="174">
        <f>ROUND(I125*H125,2)</f>
        <v>0</v>
      </c>
      <c r="K125" s="170" t="s">
        <v>124</v>
      </c>
      <c r="L125" s="39"/>
      <c r="M125" s="175" t="s">
        <v>19</v>
      </c>
      <c r="N125" s="176" t="s">
        <v>40</v>
      </c>
      <c r="O125" s="64"/>
      <c r="P125" s="177">
        <f>O125*H125</f>
        <v>0</v>
      </c>
      <c r="Q125" s="177">
        <v>0.1173</v>
      </c>
      <c r="R125" s="177">
        <f>Q125*H125</f>
        <v>6.2051699999999999</v>
      </c>
      <c r="S125" s="177">
        <v>0</v>
      </c>
      <c r="T125" s="17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79" t="s">
        <v>125</v>
      </c>
      <c r="AT125" s="179" t="s">
        <v>120</v>
      </c>
      <c r="AU125" s="179" t="s">
        <v>76</v>
      </c>
      <c r="AY125" s="17" t="s">
        <v>117</v>
      </c>
      <c r="BE125" s="180">
        <f>IF(N125="základní",J125,0)</f>
        <v>0</v>
      </c>
      <c r="BF125" s="180">
        <f>IF(N125="snížená",J125,0)</f>
        <v>0</v>
      </c>
      <c r="BG125" s="180">
        <f>IF(N125="zákl. přenesená",J125,0)</f>
        <v>0</v>
      </c>
      <c r="BH125" s="180">
        <f>IF(N125="sníž. přenesená",J125,0)</f>
        <v>0</v>
      </c>
      <c r="BI125" s="180">
        <f>IF(N125="nulová",J125,0)</f>
        <v>0</v>
      </c>
      <c r="BJ125" s="17" t="s">
        <v>74</v>
      </c>
      <c r="BK125" s="180">
        <f>ROUND(I125*H125,2)</f>
        <v>0</v>
      </c>
      <c r="BL125" s="17" t="s">
        <v>125</v>
      </c>
      <c r="BM125" s="179" t="s">
        <v>171</v>
      </c>
    </row>
    <row r="126" spans="1:65" s="2" customFormat="1" ht="11.25">
      <c r="A126" s="34"/>
      <c r="B126" s="35"/>
      <c r="C126" s="36"/>
      <c r="D126" s="181" t="s">
        <v>127</v>
      </c>
      <c r="E126" s="36"/>
      <c r="F126" s="182" t="s">
        <v>172</v>
      </c>
      <c r="G126" s="36"/>
      <c r="H126" s="36"/>
      <c r="I126" s="183"/>
      <c r="J126" s="36"/>
      <c r="K126" s="36"/>
      <c r="L126" s="39"/>
      <c r="M126" s="184"/>
      <c r="N126" s="185"/>
      <c r="O126" s="64"/>
      <c r="P126" s="64"/>
      <c r="Q126" s="64"/>
      <c r="R126" s="64"/>
      <c r="S126" s="64"/>
      <c r="T126" s="65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7" t="s">
        <v>127</v>
      </c>
      <c r="AU126" s="17" t="s">
        <v>76</v>
      </c>
    </row>
    <row r="127" spans="1:65" s="13" customFormat="1" ht="11.25">
      <c r="B127" s="186"/>
      <c r="C127" s="187"/>
      <c r="D127" s="188" t="s">
        <v>129</v>
      </c>
      <c r="E127" s="189" t="s">
        <v>19</v>
      </c>
      <c r="F127" s="190" t="s">
        <v>173</v>
      </c>
      <c r="G127" s="187"/>
      <c r="H127" s="189" t="s">
        <v>19</v>
      </c>
      <c r="I127" s="191"/>
      <c r="J127" s="187"/>
      <c r="K127" s="187"/>
      <c r="L127" s="192"/>
      <c r="M127" s="193"/>
      <c r="N127" s="194"/>
      <c r="O127" s="194"/>
      <c r="P127" s="194"/>
      <c r="Q127" s="194"/>
      <c r="R127" s="194"/>
      <c r="S127" s="194"/>
      <c r="T127" s="195"/>
      <c r="AT127" s="196" t="s">
        <v>129</v>
      </c>
      <c r="AU127" s="196" t="s">
        <v>76</v>
      </c>
      <c r="AV127" s="13" t="s">
        <v>74</v>
      </c>
      <c r="AW127" s="13" t="s">
        <v>31</v>
      </c>
      <c r="AX127" s="13" t="s">
        <v>69</v>
      </c>
      <c r="AY127" s="196" t="s">
        <v>117</v>
      </c>
    </row>
    <row r="128" spans="1:65" s="14" customFormat="1" ht="11.25">
      <c r="B128" s="197"/>
      <c r="C128" s="198"/>
      <c r="D128" s="188" t="s">
        <v>129</v>
      </c>
      <c r="E128" s="199" t="s">
        <v>19</v>
      </c>
      <c r="F128" s="200" t="s">
        <v>174</v>
      </c>
      <c r="G128" s="198"/>
      <c r="H128" s="201">
        <v>52.9</v>
      </c>
      <c r="I128" s="202"/>
      <c r="J128" s="198"/>
      <c r="K128" s="198"/>
      <c r="L128" s="203"/>
      <c r="M128" s="204"/>
      <c r="N128" s="205"/>
      <c r="O128" s="205"/>
      <c r="P128" s="205"/>
      <c r="Q128" s="205"/>
      <c r="R128" s="205"/>
      <c r="S128" s="205"/>
      <c r="T128" s="206"/>
      <c r="AT128" s="207" t="s">
        <v>129</v>
      </c>
      <c r="AU128" s="207" t="s">
        <v>76</v>
      </c>
      <c r="AV128" s="14" t="s">
        <v>76</v>
      </c>
      <c r="AW128" s="14" t="s">
        <v>31</v>
      </c>
      <c r="AX128" s="14" t="s">
        <v>69</v>
      </c>
      <c r="AY128" s="207" t="s">
        <v>117</v>
      </c>
    </row>
    <row r="129" spans="1:65" s="15" customFormat="1" ht="11.25">
      <c r="B129" s="208"/>
      <c r="C129" s="209"/>
      <c r="D129" s="188" t="s">
        <v>129</v>
      </c>
      <c r="E129" s="210" t="s">
        <v>19</v>
      </c>
      <c r="F129" s="211" t="s">
        <v>132</v>
      </c>
      <c r="G129" s="209"/>
      <c r="H129" s="212">
        <v>52.9</v>
      </c>
      <c r="I129" s="213"/>
      <c r="J129" s="209"/>
      <c r="K129" s="209"/>
      <c r="L129" s="214"/>
      <c r="M129" s="215"/>
      <c r="N129" s="216"/>
      <c r="O129" s="216"/>
      <c r="P129" s="216"/>
      <c r="Q129" s="216"/>
      <c r="R129" s="216"/>
      <c r="S129" s="216"/>
      <c r="T129" s="217"/>
      <c r="AT129" s="218" t="s">
        <v>129</v>
      </c>
      <c r="AU129" s="218" t="s">
        <v>76</v>
      </c>
      <c r="AV129" s="15" t="s">
        <v>125</v>
      </c>
      <c r="AW129" s="15" t="s">
        <v>31</v>
      </c>
      <c r="AX129" s="15" t="s">
        <v>74</v>
      </c>
      <c r="AY129" s="218" t="s">
        <v>117</v>
      </c>
    </row>
    <row r="130" spans="1:65" s="2" customFormat="1" ht="24.2" customHeight="1">
      <c r="A130" s="34"/>
      <c r="B130" s="35"/>
      <c r="C130" s="168" t="s">
        <v>175</v>
      </c>
      <c r="D130" s="168" t="s">
        <v>120</v>
      </c>
      <c r="E130" s="169" t="s">
        <v>176</v>
      </c>
      <c r="F130" s="170" t="s">
        <v>177</v>
      </c>
      <c r="G130" s="171" t="s">
        <v>178</v>
      </c>
      <c r="H130" s="172">
        <v>1</v>
      </c>
      <c r="I130" s="173"/>
      <c r="J130" s="174">
        <f>ROUND(I130*H130,2)</f>
        <v>0</v>
      </c>
      <c r="K130" s="170" t="s">
        <v>124</v>
      </c>
      <c r="L130" s="39"/>
      <c r="M130" s="175" t="s">
        <v>19</v>
      </c>
      <c r="N130" s="176" t="s">
        <v>40</v>
      </c>
      <c r="O130" s="64"/>
      <c r="P130" s="177">
        <f>O130*H130</f>
        <v>0</v>
      </c>
      <c r="Q130" s="177">
        <v>4.8000000000000001E-4</v>
      </c>
      <c r="R130" s="177">
        <f>Q130*H130</f>
        <v>4.8000000000000001E-4</v>
      </c>
      <c r="S130" s="177">
        <v>0</v>
      </c>
      <c r="T130" s="17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79" t="s">
        <v>125</v>
      </c>
      <c r="AT130" s="179" t="s">
        <v>120</v>
      </c>
      <c r="AU130" s="179" t="s">
        <v>76</v>
      </c>
      <c r="AY130" s="17" t="s">
        <v>117</v>
      </c>
      <c r="BE130" s="180">
        <f>IF(N130="základní",J130,0)</f>
        <v>0</v>
      </c>
      <c r="BF130" s="180">
        <f>IF(N130="snížená",J130,0)</f>
        <v>0</v>
      </c>
      <c r="BG130" s="180">
        <f>IF(N130="zákl. přenesená",J130,0)</f>
        <v>0</v>
      </c>
      <c r="BH130" s="180">
        <f>IF(N130="sníž. přenesená",J130,0)</f>
        <v>0</v>
      </c>
      <c r="BI130" s="180">
        <f>IF(N130="nulová",J130,0)</f>
        <v>0</v>
      </c>
      <c r="BJ130" s="17" t="s">
        <v>74</v>
      </c>
      <c r="BK130" s="180">
        <f>ROUND(I130*H130,2)</f>
        <v>0</v>
      </c>
      <c r="BL130" s="17" t="s">
        <v>125</v>
      </c>
      <c r="BM130" s="179" t="s">
        <v>179</v>
      </c>
    </row>
    <row r="131" spans="1:65" s="2" customFormat="1" ht="11.25">
      <c r="A131" s="34"/>
      <c r="B131" s="35"/>
      <c r="C131" s="36"/>
      <c r="D131" s="181" t="s">
        <v>127</v>
      </c>
      <c r="E131" s="36"/>
      <c r="F131" s="182" t="s">
        <v>180</v>
      </c>
      <c r="G131" s="36"/>
      <c r="H131" s="36"/>
      <c r="I131" s="183"/>
      <c r="J131" s="36"/>
      <c r="K131" s="36"/>
      <c r="L131" s="39"/>
      <c r="M131" s="184"/>
      <c r="N131" s="185"/>
      <c r="O131" s="64"/>
      <c r="P131" s="64"/>
      <c r="Q131" s="64"/>
      <c r="R131" s="64"/>
      <c r="S131" s="64"/>
      <c r="T131" s="65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7" t="s">
        <v>127</v>
      </c>
      <c r="AU131" s="17" t="s">
        <v>76</v>
      </c>
    </row>
    <row r="132" spans="1:65" s="2" customFormat="1" ht="24.2" customHeight="1">
      <c r="A132" s="34"/>
      <c r="B132" s="35"/>
      <c r="C132" s="219" t="s">
        <v>181</v>
      </c>
      <c r="D132" s="219" t="s">
        <v>139</v>
      </c>
      <c r="E132" s="220" t="s">
        <v>182</v>
      </c>
      <c r="F132" s="221" t="s">
        <v>183</v>
      </c>
      <c r="G132" s="222" t="s">
        <v>178</v>
      </c>
      <c r="H132" s="223">
        <v>1</v>
      </c>
      <c r="I132" s="224"/>
      <c r="J132" s="225">
        <f>ROUND(I132*H132,2)</f>
        <v>0</v>
      </c>
      <c r="K132" s="221" t="s">
        <v>19</v>
      </c>
      <c r="L132" s="226"/>
      <c r="M132" s="227" t="s">
        <v>19</v>
      </c>
      <c r="N132" s="228" t="s">
        <v>40</v>
      </c>
      <c r="O132" s="64"/>
      <c r="P132" s="177">
        <f>O132*H132</f>
        <v>0</v>
      </c>
      <c r="Q132" s="177">
        <v>0</v>
      </c>
      <c r="R132" s="177">
        <f>Q132*H132</f>
        <v>0</v>
      </c>
      <c r="S132" s="177">
        <v>0</v>
      </c>
      <c r="T132" s="17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79" t="s">
        <v>142</v>
      </c>
      <c r="AT132" s="179" t="s">
        <v>139</v>
      </c>
      <c r="AU132" s="179" t="s">
        <v>76</v>
      </c>
      <c r="AY132" s="17" t="s">
        <v>117</v>
      </c>
      <c r="BE132" s="180">
        <f>IF(N132="základní",J132,0)</f>
        <v>0</v>
      </c>
      <c r="BF132" s="180">
        <f>IF(N132="snížená",J132,0)</f>
        <v>0</v>
      </c>
      <c r="BG132" s="180">
        <f>IF(N132="zákl. přenesená",J132,0)</f>
        <v>0</v>
      </c>
      <c r="BH132" s="180">
        <f>IF(N132="sníž. přenesená",J132,0)</f>
        <v>0</v>
      </c>
      <c r="BI132" s="180">
        <f>IF(N132="nulová",J132,0)</f>
        <v>0</v>
      </c>
      <c r="BJ132" s="17" t="s">
        <v>74</v>
      </c>
      <c r="BK132" s="180">
        <f>ROUND(I132*H132,2)</f>
        <v>0</v>
      </c>
      <c r="BL132" s="17" t="s">
        <v>125</v>
      </c>
      <c r="BM132" s="179" t="s">
        <v>184</v>
      </c>
    </row>
    <row r="133" spans="1:65" s="2" customFormat="1" ht="24.2" customHeight="1">
      <c r="A133" s="34"/>
      <c r="B133" s="35"/>
      <c r="C133" s="168" t="s">
        <v>185</v>
      </c>
      <c r="D133" s="168" t="s">
        <v>120</v>
      </c>
      <c r="E133" s="169" t="s">
        <v>186</v>
      </c>
      <c r="F133" s="170" t="s">
        <v>187</v>
      </c>
      <c r="G133" s="171" t="s">
        <v>178</v>
      </c>
      <c r="H133" s="172">
        <v>1</v>
      </c>
      <c r="I133" s="173"/>
      <c r="J133" s="174">
        <f>ROUND(I133*H133,2)</f>
        <v>0</v>
      </c>
      <c r="K133" s="170" t="s">
        <v>124</v>
      </c>
      <c r="L133" s="39"/>
      <c r="M133" s="175" t="s">
        <v>19</v>
      </c>
      <c r="N133" s="176" t="s">
        <v>40</v>
      </c>
      <c r="O133" s="64"/>
      <c r="P133" s="177">
        <f>O133*H133</f>
        <v>0</v>
      </c>
      <c r="Q133" s="177">
        <v>9.6000000000000002E-4</v>
      </c>
      <c r="R133" s="177">
        <f>Q133*H133</f>
        <v>9.6000000000000002E-4</v>
      </c>
      <c r="S133" s="177">
        <v>0</v>
      </c>
      <c r="T133" s="17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79" t="s">
        <v>125</v>
      </c>
      <c r="AT133" s="179" t="s">
        <v>120</v>
      </c>
      <c r="AU133" s="179" t="s">
        <v>76</v>
      </c>
      <c r="AY133" s="17" t="s">
        <v>117</v>
      </c>
      <c r="BE133" s="180">
        <f>IF(N133="základní",J133,0)</f>
        <v>0</v>
      </c>
      <c r="BF133" s="180">
        <f>IF(N133="snížená",J133,0)</f>
        <v>0</v>
      </c>
      <c r="BG133" s="180">
        <f>IF(N133="zákl. přenesená",J133,0)</f>
        <v>0</v>
      </c>
      <c r="BH133" s="180">
        <f>IF(N133="sníž. přenesená",J133,0)</f>
        <v>0</v>
      </c>
      <c r="BI133" s="180">
        <f>IF(N133="nulová",J133,0)</f>
        <v>0</v>
      </c>
      <c r="BJ133" s="17" t="s">
        <v>74</v>
      </c>
      <c r="BK133" s="180">
        <f>ROUND(I133*H133,2)</f>
        <v>0</v>
      </c>
      <c r="BL133" s="17" t="s">
        <v>125</v>
      </c>
      <c r="BM133" s="179" t="s">
        <v>188</v>
      </c>
    </row>
    <row r="134" spans="1:65" s="2" customFormat="1" ht="11.25">
      <c r="A134" s="34"/>
      <c r="B134" s="35"/>
      <c r="C134" s="36"/>
      <c r="D134" s="181" t="s">
        <v>127</v>
      </c>
      <c r="E134" s="36"/>
      <c r="F134" s="182" t="s">
        <v>189</v>
      </c>
      <c r="G134" s="36"/>
      <c r="H134" s="36"/>
      <c r="I134" s="183"/>
      <c r="J134" s="36"/>
      <c r="K134" s="36"/>
      <c r="L134" s="39"/>
      <c r="M134" s="184"/>
      <c r="N134" s="185"/>
      <c r="O134" s="64"/>
      <c r="P134" s="64"/>
      <c r="Q134" s="64"/>
      <c r="R134" s="64"/>
      <c r="S134" s="64"/>
      <c r="T134" s="65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7" t="s">
        <v>127</v>
      </c>
      <c r="AU134" s="17" t="s">
        <v>76</v>
      </c>
    </row>
    <row r="135" spans="1:65" s="2" customFormat="1" ht="33" customHeight="1">
      <c r="A135" s="34"/>
      <c r="B135" s="35"/>
      <c r="C135" s="219" t="s">
        <v>8</v>
      </c>
      <c r="D135" s="219" t="s">
        <v>139</v>
      </c>
      <c r="E135" s="220" t="s">
        <v>190</v>
      </c>
      <c r="F135" s="221" t="s">
        <v>191</v>
      </c>
      <c r="G135" s="222" t="s">
        <v>178</v>
      </c>
      <c r="H135" s="223">
        <v>1</v>
      </c>
      <c r="I135" s="224"/>
      <c r="J135" s="225">
        <f>ROUND(I135*H135,2)</f>
        <v>0</v>
      </c>
      <c r="K135" s="221" t="s">
        <v>19</v>
      </c>
      <c r="L135" s="226"/>
      <c r="M135" s="227" t="s">
        <v>19</v>
      </c>
      <c r="N135" s="228" t="s">
        <v>40</v>
      </c>
      <c r="O135" s="64"/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79" t="s">
        <v>142</v>
      </c>
      <c r="AT135" s="179" t="s">
        <v>139</v>
      </c>
      <c r="AU135" s="179" t="s">
        <v>76</v>
      </c>
      <c r="AY135" s="17" t="s">
        <v>117</v>
      </c>
      <c r="BE135" s="180">
        <f>IF(N135="základní",J135,0)</f>
        <v>0</v>
      </c>
      <c r="BF135" s="180">
        <f>IF(N135="snížená",J135,0)</f>
        <v>0</v>
      </c>
      <c r="BG135" s="180">
        <f>IF(N135="zákl. přenesená",J135,0)</f>
        <v>0</v>
      </c>
      <c r="BH135" s="180">
        <f>IF(N135="sníž. přenesená",J135,0)</f>
        <v>0</v>
      </c>
      <c r="BI135" s="180">
        <f>IF(N135="nulová",J135,0)</f>
        <v>0</v>
      </c>
      <c r="BJ135" s="17" t="s">
        <v>74</v>
      </c>
      <c r="BK135" s="180">
        <f>ROUND(I135*H135,2)</f>
        <v>0</v>
      </c>
      <c r="BL135" s="17" t="s">
        <v>125</v>
      </c>
      <c r="BM135" s="179" t="s">
        <v>192</v>
      </c>
    </row>
    <row r="136" spans="1:65" s="12" customFormat="1" ht="22.9" customHeight="1">
      <c r="B136" s="152"/>
      <c r="C136" s="153"/>
      <c r="D136" s="154" t="s">
        <v>68</v>
      </c>
      <c r="E136" s="166" t="s">
        <v>175</v>
      </c>
      <c r="F136" s="166" t="s">
        <v>193</v>
      </c>
      <c r="G136" s="153"/>
      <c r="H136" s="153"/>
      <c r="I136" s="156"/>
      <c r="J136" s="167">
        <f>BK136</f>
        <v>0</v>
      </c>
      <c r="K136" s="153"/>
      <c r="L136" s="158"/>
      <c r="M136" s="159"/>
      <c r="N136" s="160"/>
      <c r="O136" s="160"/>
      <c r="P136" s="161">
        <f>SUM(P137:P144)</f>
        <v>0</v>
      </c>
      <c r="Q136" s="160"/>
      <c r="R136" s="161">
        <f>SUM(R137:R144)</f>
        <v>4.8881000000000001E-2</v>
      </c>
      <c r="S136" s="160"/>
      <c r="T136" s="162">
        <f>SUM(T137:T144)</f>
        <v>1.17E-2</v>
      </c>
      <c r="AR136" s="163" t="s">
        <v>74</v>
      </c>
      <c r="AT136" s="164" t="s">
        <v>68</v>
      </c>
      <c r="AU136" s="164" t="s">
        <v>74</v>
      </c>
      <c r="AY136" s="163" t="s">
        <v>117</v>
      </c>
      <c r="BK136" s="165">
        <f>SUM(BK137:BK144)</f>
        <v>0</v>
      </c>
    </row>
    <row r="137" spans="1:65" s="2" customFormat="1" ht="16.5" customHeight="1">
      <c r="A137" s="34"/>
      <c r="B137" s="35"/>
      <c r="C137" s="168" t="s">
        <v>194</v>
      </c>
      <c r="D137" s="168" t="s">
        <v>120</v>
      </c>
      <c r="E137" s="169" t="s">
        <v>195</v>
      </c>
      <c r="F137" s="170" t="s">
        <v>196</v>
      </c>
      <c r="G137" s="171" t="s">
        <v>178</v>
      </c>
      <c r="H137" s="172">
        <v>4</v>
      </c>
      <c r="I137" s="173"/>
      <c r="J137" s="174">
        <f>ROUND(I137*H137,2)</f>
        <v>0</v>
      </c>
      <c r="K137" s="170" t="s">
        <v>124</v>
      </c>
      <c r="L137" s="39"/>
      <c r="M137" s="175" t="s">
        <v>19</v>
      </c>
      <c r="N137" s="176" t="s">
        <v>40</v>
      </c>
      <c r="O137" s="64"/>
      <c r="P137" s="177">
        <f>O137*H137</f>
        <v>0</v>
      </c>
      <c r="Q137" s="177">
        <v>1.1E-4</v>
      </c>
      <c r="R137" s="177">
        <f>Q137*H137</f>
        <v>4.4000000000000002E-4</v>
      </c>
      <c r="S137" s="177">
        <v>0</v>
      </c>
      <c r="T137" s="17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79" t="s">
        <v>125</v>
      </c>
      <c r="AT137" s="179" t="s">
        <v>120</v>
      </c>
      <c r="AU137" s="179" t="s">
        <v>76</v>
      </c>
      <c r="AY137" s="17" t="s">
        <v>117</v>
      </c>
      <c r="BE137" s="180">
        <f>IF(N137="základní",J137,0)</f>
        <v>0</v>
      </c>
      <c r="BF137" s="180">
        <f>IF(N137="snížená",J137,0)</f>
        <v>0</v>
      </c>
      <c r="BG137" s="180">
        <f>IF(N137="zákl. přenesená",J137,0)</f>
        <v>0</v>
      </c>
      <c r="BH137" s="180">
        <f>IF(N137="sníž. přenesená",J137,0)</f>
        <v>0</v>
      </c>
      <c r="BI137" s="180">
        <f>IF(N137="nulová",J137,0)</f>
        <v>0</v>
      </c>
      <c r="BJ137" s="17" t="s">
        <v>74</v>
      </c>
      <c r="BK137" s="180">
        <f>ROUND(I137*H137,2)</f>
        <v>0</v>
      </c>
      <c r="BL137" s="17" t="s">
        <v>125</v>
      </c>
      <c r="BM137" s="179" t="s">
        <v>197</v>
      </c>
    </row>
    <row r="138" spans="1:65" s="2" customFormat="1" ht="11.25">
      <c r="A138" s="34"/>
      <c r="B138" s="35"/>
      <c r="C138" s="36"/>
      <c r="D138" s="181" t="s">
        <v>127</v>
      </c>
      <c r="E138" s="36"/>
      <c r="F138" s="182" t="s">
        <v>198</v>
      </c>
      <c r="G138" s="36"/>
      <c r="H138" s="36"/>
      <c r="I138" s="183"/>
      <c r="J138" s="36"/>
      <c r="K138" s="36"/>
      <c r="L138" s="39"/>
      <c r="M138" s="184"/>
      <c r="N138" s="185"/>
      <c r="O138" s="64"/>
      <c r="P138" s="64"/>
      <c r="Q138" s="64"/>
      <c r="R138" s="64"/>
      <c r="S138" s="64"/>
      <c r="T138" s="65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7" t="s">
        <v>127</v>
      </c>
      <c r="AU138" s="17" t="s">
        <v>76</v>
      </c>
    </row>
    <row r="139" spans="1:65" s="2" customFormat="1" ht="16.5" customHeight="1">
      <c r="A139" s="34"/>
      <c r="B139" s="35"/>
      <c r="C139" s="219" t="s">
        <v>199</v>
      </c>
      <c r="D139" s="219" t="s">
        <v>139</v>
      </c>
      <c r="E139" s="220" t="s">
        <v>200</v>
      </c>
      <c r="F139" s="221" t="s">
        <v>201</v>
      </c>
      <c r="G139" s="222" t="s">
        <v>178</v>
      </c>
      <c r="H139" s="223">
        <v>4</v>
      </c>
      <c r="I139" s="224"/>
      <c r="J139" s="225">
        <f>ROUND(I139*H139,2)</f>
        <v>0</v>
      </c>
      <c r="K139" s="221" t="s">
        <v>124</v>
      </c>
      <c r="L139" s="226"/>
      <c r="M139" s="227" t="s">
        <v>19</v>
      </c>
      <c r="N139" s="228" t="s">
        <v>40</v>
      </c>
      <c r="O139" s="64"/>
      <c r="P139" s="177">
        <f>O139*H139</f>
        <v>0</v>
      </c>
      <c r="Q139" s="177">
        <v>1.2E-2</v>
      </c>
      <c r="R139" s="177">
        <f>Q139*H139</f>
        <v>4.8000000000000001E-2</v>
      </c>
      <c r="S139" s="177">
        <v>0</v>
      </c>
      <c r="T139" s="17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79" t="s">
        <v>142</v>
      </c>
      <c r="AT139" s="179" t="s">
        <v>139</v>
      </c>
      <c r="AU139" s="179" t="s">
        <v>76</v>
      </c>
      <c r="AY139" s="17" t="s">
        <v>117</v>
      </c>
      <c r="BE139" s="180">
        <f>IF(N139="základní",J139,0)</f>
        <v>0</v>
      </c>
      <c r="BF139" s="180">
        <f>IF(N139="snížená",J139,0)</f>
        <v>0</v>
      </c>
      <c r="BG139" s="180">
        <f>IF(N139="zákl. přenesená",J139,0)</f>
        <v>0</v>
      </c>
      <c r="BH139" s="180">
        <f>IF(N139="sníž. přenesená",J139,0)</f>
        <v>0</v>
      </c>
      <c r="BI139" s="180">
        <f>IF(N139="nulová",J139,0)</f>
        <v>0</v>
      </c>
      <c r="BJ139" s="17" t="s">
        <v>74</v>
      </c>
      <c r="BK139" s="180">
        <f>ROUND(I139*H139,2)</f>
        <v>0</v>
      </c>
      <c r="BL139" s="17" t="s">
        <v>125</v>
      </c>
      <c r="BM139" s="179" t="s">
        <v>202</v>
      </c>
    </row>
    <row r="140" spans="1:65" s="2" customFormat="1" ht="24.2" customHeight="1">
      <c r="A140" s="34"/>
      <c r="B140" s="35"/>
      <c r="C140" s="168" t="s">
        <v>203</v>
      </c>
      <c r="D140" s="168" t="s">
        <v>120</v>
      </c>
      <c r="E140" s="169" t="s">
        <v>204</v>
      </c>
      <c r="F140" s="170" t="s">
        <v>205</v>
      </c>
      <c r="G140" s="171" t="s">
        <v>206</v>
      </c>
      <c r="H140" s="172">
        <v>0.3</v>
      </c>
      <c r="I140" s="173"/>
      <c r="J140" s="174">
        <f>ROUND(I140*H140,2)</f>
        <v>0</v>
      </c>
      <c r="K140" s="170" t="s">
        <v>124</v>
      </c>
      <c r="L140" s="39"/>
      <c r="M140" s="175" t="s">
        <v>19</v>
      </c>
      <c r="N140" s="176" t="s">
        <v>40</v>
      </c>
      <c r="O140" s="64"/>
      <c r="P140" s="177">
        <f>O140*H140</f>
        <v>0</v>
      </c>
      <c r="Q140" s="177">
        <v>1.47E-3</v>
      </c>
      <c r="R140" s="177">
        <f>Q140*H140</f>
        <v>4.4099999999999999E-4</v>
      </c>
      <c r="S140" s="177">
        <v>3.9E-2</v>
      </c>
      <c r="T140" s="178">
        <f>S140*H140</f>
        <v>1.17E-2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79" t="s">
        <v>125</v>
      </c>
      <c r="AT140" s="179" t="s">
        <v>120</v>
      </c>
      <c r="AU140" s="179" t="s">
        <v>76</v>
      </c>
      <c r="AY140" s="17" t="s">
        <v>117</v>
      </c>
      <c r="BE140" s="180">
        <f>IF(N140="základní",J140,0)</f>
        <v>0</v>
      </c>
      <c r="BF140" s="180">
        <f>IF(N140="snížená",J140,0)</f>
        <v>0</v>
      </c>
      <c r="BG140" s="180">
        <f>IF(N140="zákl. přenesená",J140,0)</f>
        <v>0</v>
      </c>
      <c r="BH140" s="180">
        <f>IF(N140="sníž. přenesená",J140,0)</f>
        <v>0</v>
      </c>
      <c r="BI140" s="180">
        <f>IF(N140="nulová",J140,0)</f>
        <v>0</v>
      </c>
      <c r="BJ140" s="17" t="s">
        <v>74</v>
      </c>
      <c r="BK140" s="180">
        <f>ROUND(I140*H140,2)</f>
        <v>0</v>
      </c>
      <c r="BL140" s="17" t="s">
        <v>125</v>
      </c>
      <c r="BM140" s="179" t="s">
        <v>207</v>
      </c>
    </row>
    <row r="141" spans="1:65" s="2" customFormat="1" ht="11.25">
      <c r="A141" s="34"/>
      <c r="B141" s="35"/>
      <c r="C141" s="36"/>
      <c r="D141" s="181" t="s">
        <v>127</v>
      </c>
      <c r="E141" s="36"/>
      <c r="F141" s="182" t="s">
        <v>208</v>
      </c>
      <c r="G141" s="36"/>
      <c r="H141" s="36"/>
      <c r="I141" s="183"/>
      <c r="J141" s="36"/>
      <c r="K141" s="36"/>
      <c r="L141" s="39"/>
      <c r="M141" s="184"/>
      <c r="N141" s="185"/>
      <c r="O141" s="64"/>
      <c r="P141" s="64"/>
      <c r="Q141" s="64"/>
      <c r="R141" s="64"/>
      <c r="S141" s="64"/>
      <c r="T141" s="65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7" t="s">
        <v>127</v>
      </c>
      <c r="AU141" s="17" t="s">
        <v>76</v>
      </c>
    </row>
    <row r="142" spans="1:65" s="13" customFormat="1" ht="11.25">
      <c r="B142" s="186"/>
      <c r="C142" s="187"/>
      <c r="D142" s="188" t="s">
        <v>129</v>
      </c>
      <c r="E142" s="189" t="s">
        <v>19</v>
      </c>
      <c r="F142" s="190" t="s">
        <v>209</v>
      </c>
      <c r="G142" s="187"/>
      <c r="H142" s="189" t="s">
        <v>19</v>
      </c>
      <c r="I142" s="191"/>
      <c r="J142" s="187"/>
      <c r="K142" s="187"/>
      <c r="L142" s="192"/>
      <c r="M142" s="193"/>
      <c r="N142" s="194"/>
      <c r="O142" s="194"/>
      <c r="P142" s="194"/>
      <c r="Q142" s="194"/>
      <c r="R142" s="194"/>
      <c r="S142" s="194"/>
      <c r="T142" s="195"/>
      <c r="AT142" s="196" t="s">
        <v>129</v>
      </c>
      <c r="AU142" s="196" t="s">
        <v>76</v>
      </c>
      <c r="AV142" s="13" t="s">
        <v>74</v>
      </c>
      <c r="AW142" s="13" t="s">
        <v>31</v>
      </c>
      <c r="AX142" s="13" t="s">
        <v>69</v>
      </c>
      <c r="AY142" s="196" t="s">
        <v>117</v>
      </c>
    </row>
    <row r="143" spans="1:65" s="14" customFormat="1" ht="11.25">
      <c r="B143" s="197"/>
      <c r="C143" s="198"/>
      <c r="D143" s="188" t="s">
        <v>129</v>
      </c>
      <c r="E143" s="199" t="s">
        <v>19</v>
      </c>
      <c r="F143" s="200" t="s">
        <v>210</v>
      </c>
      <c r="G143" s="198"/>
      <c r="H143" s="201">
        <v>0.3</v>
      </c>
      <c r="I143" s="202"/>
      <c r="J143" s="198"/>
      <c r="K143" s="198"/>
      <c r="L143" s="203"/>
      <c r="M143" s="204"/>
      <c r="N143" s="205"/>
      <c r="O143" s="205"/>
      <c r="P143" s="205"/>
      <c r="Q143" s="205"/>
      <c r="R143" s="205"/>
      <c r="S143" s="205"/>
      <c r="T143" s="206"/>
      <c r="AT143" s="207" t="s">
        <v>129</v>
      </c>
      <c r="AU143" s="207" t="s">
        <v>76</v>
      </c>
      <c r="AV143" s="14" t="s">
        <v>76</v>
      </c>
      <c r="AW143" s="14" t="s">
        <v>31</v>
      </c>
      <c r="AX143" s="14" t="s">
        <v>69</v>
      </c>
      <c r="AY143" s="207" t="s">
        <v>117</v>
      </c>
    </row>
    <row r="144" spans="1:65" s="15" customFormat="1" ht="11.25">
      <c r="B144" s="208"/>
      <c r="C144" s="209"/>
      <c r="D144" s="188" t="s">
        <v>129</v>
      </c>
      <c r="E144" s="210" t="s">
        <v>19</v>
      </c>
      <c r="F144" s="211" t="s">
        <v>132</v>
      </c>
      <c r="G144" s="209"/>
      <c r="H144" s="212">
        <v>0.3</v>
      </c>
      <c r="I144" s="213"/>
      <c r="J144" s="209"/>
      <c r="K144" s="209"/>
      <c r="L144" s="214"/>
      <c r="M144" s="215"/>
      <c r="N144" s="216"/>
      <c r="O144" s="216"/>
      <c r="P144" s="216"/>
      <c r="Q144" s="216"/>
      <c r="R144" s="216"/>
      <c r="S144" s="216"/>
      <c r="T144" s="217"/>
      <c r="AT144" s="218" t="s">
        <v>129</v>
      </c>
      <c r="AU144" s="218" t="s">
        <v>76</v>
      </c>
      <c r="AV144" s="15" t="s">
        <v>125</v>
      </c>
      <c r="AW144" s="15" t="s">
        <v>31</v>
      </c>
      <c r="AX144" s="15" t="s">
        <v>74</v>
      </c>
      <c r="AY144" s="218" t="s">
        <v>117</v>
      </c>
    </row>
    <row r="145" spans="1:65" s="12" customFormat="1" ht="22.9" customHeight="1">
      <c r="B145" s="152"/>
      <c r="C145" s="153"/>
      <c r="D145" s="154" t="s">
        <v>68</v>
      </c>
      <c r="E145" s="166" t="s">
        <v>211</v>
      </c>
      <c r="F145" s="166" t="s">
        <v>212</v>
      </c>
      <c r="G145" s="153"/>
      <c r="H145" s="153"/>
      <c r="I145" s="156"/>
      <c r="J145" s="167">
        <f>BK145</f>
        <v>0</v>
      </c>
      <c r="K145" s="153"/>
      <c r="L145" s="158"/>
      <c r="M145" s="159"/>
      <c r="N145" s="160"/>
      <c r="O145" s="160"/>
      <c r="P145" s="161">
        <f>SUM(P146:P147)</f>
        <v>0</v>
      </c>
      <c r="Q145" s="160"/>
      <c r="R145" s="161">
        <f>SUM(R146:R147)</f>
        <v>0</v>
      </c>
      <c r="S145" s="160"/>
      <c r="T145" s="162">
        <f>SUM(T146:T147)</f>
        <v>0</v>
      </c>
      <c r="AR145" s="163" t="s">
        <v>74</v>
      </c>
      <c r="AT145" s="164" t="s">
        <v>68</v>
      </c>
      <c r="AU145" s="164" t="s">
        <v>74</v>
      </c>
      <c r="AY145" s="163" t="s">
        <v>117</v>
      </c>
      <c r="BK145" s="165">
        <f>SUM(BK146:BK147)</f>
        <v>0</v>
      </c>
    </row>
    <row r="146" spans="1:65" s="2" customFormat="1" ht="66.75" customHeight="1">
      <c r="A146" s="34"/>
      <c r="B146" s="35"/>
      <c r="C146" s="168" t="s">
        <v>213</v>
      </c>
      <c r="D146" s="168" t="s">
        <v>120</v>
      </c>
      <c r="E146" s="169" t="s">
        <v>214</v>
      </c>
      <c r="F146" s="170" t="s">
        <v>215</v>
      </c>
      <c r="G146" s="171" t="s">
        <v>216</v>
      </c>
      <c r="H146" s="172">
        <v>10.154999999999999</v>
      </c>
      <c r="I146" s="173"/>
      <c r="J146" s="174">
        <f>ROUND(I146*H146,2)</f>
        <v>0</v>
      </c>
      <c r="K146" s="170" t="s">
        <v>124</v>
      </c>
      <c r="L146" s="39"/>
      <c r="M146" s="175" t="s">
        <v>19</v>
      </c>
      <c r="N146" s="176" t="s">
        <v>40</v>
      </c>
      <c r="O146" s="64"/>
      <c r="P146" s="177">
        <f>O146*H146</f>
        <v>0</v>
      </c>
      <c r="Q146" s="177">
        <v>0</v>
      </c>
      <c r="R146" s="177">
        <f>Q146*H146</f>
        <v>0</v>
      </c>
      <c r="S146" s="177">
        <v>0</v>
      </c>
      <c r="T146" s="17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79" t="s">
        <v>125</v>
      </c>
      <c r="AT146" s="179" t="s">
        <v>120</v>
      </c>
      <c r="AU146" s="179" t="s">
        <v>76</v>
      </c>
      <c r="AY146" s="17" t="s">
        <v>117</v>
      </c>
      <c r="BE146" s="180">
        <f>IF(N146="základní",J146,0)</f>
        <v>0</v>
      </c>
      <c r="BF146" s="180">
        <f>IF(N146="snížená",J146,0)</f>
        <v>0</v>
      </c>
      <c r="BG146" s="180">
        <f>IF(N146="zákl. přenesená",J146,0)</f>
        <v>0</v>
      </c>
      <c r="BH146" s="180">
        <f>IF(N146="sníž. přenesená",J146,0)</f>
        <v>0</v>
      </c>
      <c r="BI146" s="180">
        <f>IF(N146="nulová",J146,0)</f>
        <v>0</v>
      </c>
      <c r="BJ146" s="17" t="s">
        <v>74</v>
      </c>
      <c r="BK146" s="180">
        <f>ROUND(I146*H146,2)</f>
        <v>0</v>
      </c>
      <c r="BL146" s="17" t="s">
        <v>125</v>
      </c>
      <c r="BM146" s="179" t="s">
        <v>217</v>
      </c>
    </row>
    <row r="147" spans="1:65" s="2" customFormat="1" ht="11.25">
      <c r="A147" s="34"/>
      <c r="B147" s="35"/>
      <c r="C147" s="36"/>
      <c r="D147" s="181" t="s">
        <v>127</v>
      </c>
      <c r="E147" s="36"/>
      <c r="F147" s="182" t="s">
        <v>218</v>
      </c>
      <c r="G147" s="36"/>
      <c r="H147" s="36"/>
      <c r="I147" s="183"/>
      <c r="J147" s="36"/>
      <c r="K147" s="36"/>
      <c r="L147" s="39"/>
      <c r="M147" s="184"/>
      <c r="N147" s="185"/>
      <c r="O147" s="64"/>
      <c r="P147" s="64"/>
      <c r="Q147" s="64"/>
      <c r="R147" s="64"/>
      <c r="S147" s="64"/>
      <c r="T147" s="65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T147" s="17" t="s">
        <v>127</v>
      </c>
      <c r="AU147" s="17" t="s">
        <v>76</v>
      </c>
    </row>
    <row r="148" spans="1:65" s="12" customFormat="1" ht="25.9" customHeight="1">
      <c r="B148" s="152"/>
      <c r="C148" s="153"/>
      <c r="D148" s="154" t="s">
        <v>68</v>
      </c>
      <c r="E148" s="155" t="s">
        <v>219</v>
      </c>
      <c r="F148" s="155" t="s">
        <v>220</v>
      </c>
      <c r="G148" s="153"/>
      <c r="H148" s="153"/>
      <c r="I148" s="156"/>
      <c r="J148" s="157">
        <f>BK148</f>
        <v>0</v>
      </c>
      <c r="K148" s="153"/>
      <c r="L148" s="158"/>
      <c r="M148" s="159"/>
      <c r="N148" s="160"/>
      <c r="O148" s="160"/>
      <c r="P148" s="161">
        <f>P149+P179+P244+P269+P283+P299+P313+P328+P359+P382+P401+P408</f>
        <v>0</v>
      </c>
      <c r="Q148" s="160"/>
      <c r="R148" s="161">
        <f>R149+R179+R244+R269+R283+R299+R313+R328+R359+R382+R401+R408</f>
        <v>3.5041807700000001</v>
      </c>
      <c r="S148" s="160"/>
      <c r="T148" s="162">
        <f>T149+T179+T244+T269+T283+T299+T313+T328+T359+T382+T401+T408</f>
        <v>0</v>
      </c>
      <c r="AR148" s="163" t="s">
        <v>76</v>
      </c>
      <c r="AT148" s="164" t="s">
        <v>68</v>
      </c>
      <c r="AU148" s="164" t="s">
        <v>69</v>
      </c>
      <c r="AY148" s="163" t="s">
        <v>117</v>
      </c>
      <c r="BK148" s="165">
        <f>BK149+BK179+BK244+BK269+BK283+BK299+BK313+BK328+BK359+BK382+BK401+BK408</f>
        <v>0</v>
      </c>
    </row>
    <row r="149" spans="1:65" s="12" customFormat="1" ht="22.9" customHeight="1">
      <c r="B149" s="152"/>
      <c r="C149" s="153"/>
      <c r="D149" s="154" t="s">
        <v>68</v>
      </c>
      <c r="E149" s="166" t="s">
        <v>221</v>
      </c>
      <c r="F149" s="166" t="s">
        <v>222</v>
      </c>
      <c r="G149" s="153"/>
      <c r="H149" s="153"/>
      <c r="I149" s="156"/>
      <c r="J149" s="167">
        <f>BK149</f>
        <v>0</v>
      </c>
      <c r="K149" s="153"/>
      <c r="L149" s="158"/>
      <c r="M149" s="159"/>
      <c r="N149" s="160"/>
      <c r="O149" s="160"/>
      <c r="P149" s="161">
        <f>SUM(P150:P178)</f>
        <v>0</v>
      </c>
      <c r="Q149" s="160"/>
      <c r="R149" s="161">
        <f>SUM(R150:R178)</f>
        <v>0.68241779999999996</v>
      </c>
      <c r="S149" s="160"/>
      <c r="T149" s="162">
        <f>SUM(T150:T178)</f>
        <v>0</v>
      </c>
      <c r="AR149" s="163" t="s">
        <v>76</v>
      </c>
      <c r="AT149" s="164" t="s">
        <v>68</v>
      </c>
      <c r="AU149" s="164" t="s">
        <v>74</v>
      </c>
      <c r="AY149" s="163" t="s">
        <v>117</v>
      </c>
      <c r="BK149" s="165">
        <f>SUM(BK150:BK178)</f>
        <v>0</v>
      </c>
    </row>
    <row r="150" spans="1:65" s="2" customFormat="1" ht="24.2" customHeight="1">
      <c r="A150" s="34"/>
      <c r="B150" s="35"/>
      <c r="C150" s="168" t="s">
        <v>223</v>
      </c>
      <c r="D150" s="168" t="s">
        <v>120</v>
      </c>
      <c r="E150" s="169" t="s">
        <v>224</v>
      </c>
      <c r="F150" s="170" t="s">
        <v>225</v>
      </c>
      <c r="G150" s="171" t="s">
        <v>123</v>
      </c>
      <c r="H150" s="172">
        <v>52.9</v>
      </c>
      <c r="I150" s="173"/>
      <c r="J150" s="174">
        <f>ROUND(I150*H150,2)</f>
        <v>0</v>
      </c>
      <c r="K150" s="170" t="s">
        <v>124</v>
      </c>
      <c r="L150" s="39"/>
      <c r="M150" s="175" t="s">
        <v>19</v>
      </c>
      <c r="N150" s="176" t="s">
        <v>40</v>
      </c>
      <c r="O150" s="64"/>
      <c r="P150" s="177">
        <f>O150*H150</f>
        <v>0</v>
      </c>
      <c r="Q150" s="177">
        <v>0</v>
      </c>
      <c r="R150" s="177">
        <f>Q150*H150</f>
        <v>0</v>
      </c>
      <c r="S150" s="177">
        <v>0</v>
      </c>
      <c r="T150" s="17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79" t="s">
        <v>213</v>
      </c>
      <c r="AT150" s="179" t="s">
        <v>120</v>
      </c>
      <c r="AU150" s="179" t="s">
        <v>76</v>
      </c>
      <c r="AY150" s="17" t="s">
        <v>117</v>
      </c>
      <c r="BE150" s="180">
        <f>IF(N150="základní",J150,0)</f>
        <v>0</v>
      </c>
      <c r="BF150" s="180">
        <f>IF(N150="snížená",J150,0)</f>
        <v>0</v>
      </c>
      <c r="BG150" s="180">
        <f>IF(N150="zákl. přenesená",J150,0)</f>
        <v>0</v>
      </c>
      <c r="BH150" s="180">
        <f>IF(N150="sníž. přenesená",J150,0)</f>
        <v>0</v>
      </c>
      <c r="BI150" s="180">
        <f>IF(N150="nulová",J150,0)</f>
        <v>0</v>
      </c>
      <c r="BJ150" s="17" t="s">
        <v>74</v>
      </c>
      <c r="BK150" s="180">
        <f>ROUND(I150*H150,2)</f>
        <v>0</v>
      </c>
      <c r="BL150" s="17" t="s">
        <v>213</v>
      </c>
      <c r="BM150" s="179" t="s">
        <v>226</v>
      </c>
    </row>
    <row r="151" spans="1:65" s="2" customFormat="1" ht="11.25">
      <c r="A151" s="34"/>
      <c r="B151" s="35"/>
      <c r="C151" s="36"/>
      <c r="D151" s="181" t="s">
        <v>127</v>
      </c>
      <c r="E151" s="36"/>
      <c r="F151" s="182" t="s">
        <v>227</v>
      </c>
      <c r="G151" s="36"/>
      <c r="H151" s="36"/>
      <c r="I151" s="183"/>
      <c r="J151" s="36"/>
      <c r="K151" s="36"/>
      <c r="L151" s="39"/>
      <c r="M151" s="184"/>
      <c r="N151" s="185"/>
      <c r="O151" s="64"/>
      <c r="P151" s="64"/>
      <c r="Q151" s="64"/>
      <c r="R151" s="64"/>
      <c r="S151" s="64"/>
      <c r="T151" s="65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T151" s="17" t="s">
        <v>127</v>
      </c>
      <c r="AU151" s="17" t="s">
        <v>76</v>
      </c>
    </row>
    <row r="152" spans="1:65" s="13" customFormat="1" ht="11.25">
      <c r="B152" s="186"/>
      <c r="C152" s="187"/>
      <c r="D152" s="188" t="s">
        <v>129</v>
      </c>
      <c r="E152" s="189" t="s">
        <v>19</v>
      </c>
      <c r="F152" s="190" t="s">
        <v>228</v>
      </c>
      <c r="G152" s="187"/>
      <c r="H152" s="189" t="s">
        <v>19</v>
      </c>
      <c r="I152" s="191"/>
      <c r="J152" s="187"/>
      <c r="K152" s="187"/>
      <c r="L152" s="192"/>
      <c r="M152" s="193"/>
      <c r="N152" s="194"/>
      <c r="O152" s="194"/>
      <c r="P152" s="194"/>
      <c r="Q152" s="194"/>
      <c r="R152" s="194"/>
      <c r="S152" s="194"/>
      <c r="T152" s="195"/>
      <c r="AT152" s="196" t="s">
        <v>129</v>
      </c>
      <c r="AU152" s="196" t="s">
        <v>76</v>
      </c>
      <c r="AV152" s="13" t="s">
        <v>74</v>
      </c>
      <c r="AW152" s="13" t="s">
        <v>31</v>
      </c>
      <c r="AX152" s="13" t="s">
        <v>69</v>
      </c>
      <c r="AY152" s="196" t="s">
        <v>117</v>
      </c>
    </row>
    <row r="153" spans="1:65" s="14" customFormat="1" ht="11.25">
      <c r="B153" s="197"/>
      <c r="C153" s="198"/>
      <c r="D153" s="188" t="s">
        <v>129</v>
      </c>
      <c r="E153" s="199" t="s">
        <v>19</v>
      </c>
      <c r="F153" s="200" t="s">
        <v>174</v>
      </c>
      <c r="G153" s="198"/>
      <c r="H153" s="201">
        <v>52.9</v>
      </c>
      <c r="I153" s="202"/>
      <c r="J153" s="198"/>
      <c r="K153" s="198"/>
      <c r="L153" s="203"/>
      <c r="M153" s="204"/>
      <c r="N153" s="205"/>
      <c r="O153" s="205"/>
      <c r="P153" s="205"/>
      <c r="Q153" s="205"/>
      <c r="R153" s="205"/>
      <c r="S153" s="205"/>
      <c r="T153" s="206"/>
      <c r="AT153" s="207" t="s">
        <v>129</v>
      </c>
      <c r="AU153" s="207" t="s">
        <v>76</v>
      </c>
      <c r="AV153" s="14" t="s">
        <v>76</v>
      </c>
      <c r="AW153" s="14" t="s">
        <v>31</v>
      </c>
      <c r="AX153" s="14" t="s">
        <v>69</v>
      </c>
      <c r="AY153" s="207" t="s">
        <v>117</v>
      </c>
    </row>
    <row r="154" spans="1:65" s="15" customFormat="1" ht="11.25">
      <c r="B154" s="208"/>
      <c r="C154" s="209"/>
      <c r="D154" s="188" t="s">
        <v>129</v>
      </c>
      <c r="E154" s="210" t="s">
        <v>19</v>
      </c>
      <c r="F154" s="211" t="s">
        <v>132</v>
      </c>
      <c r="G154" s="209"/>
      <c r="H154" s="212">
        <v>52.9</v>
      </c>
      <c r="I154" s="213"/>
      <c r="J154" s="209"/>
      <c r="K154" s="209"/>
      <c r="L154" s="214"/>
      <c r="M154" s="215"/>
      <c r="N154" s="216"/>
      <c r="O154" s="216"/>
      <c r="P154" s="216"/>
      <c r="Q154" s="216"/>
      <c r="R154" s="216"/>
      <c r="S154" s="216"/>
      <c r="T154" s="217"/>
      <c r="AT154" s="218" t="s">
        <v>129</v>
      </c>
      <c r="AU154" s="218" t="s">
        <v>76</v>
      </c>
      <c r="AV154" s="15" t="s">
        <v>125</v>
      </c>
      <c r="AW154" s="15" t="s">
        <v>31</v>
      </c>
      <c r="AX154" s="15" t="s">
        <v>74</v>
      </c>
      <c r="AY154" s="218" t="s">
        <v>117</v>
      </c>
    </row>
    <row r="155" spans="1:65" s="2" customFormat="1" ht="24.2" customHeight="1">
      <c r="A155" s="34"/>
      <c r="B155" s="35"/>
      <c r="C155" s="219" t="s">
        <v>229</v>
      </c>
      <c r="D155" s="219" t="s">
        <v>139</v>
      </c>
      <c r="E155" s="220" t="s">
        <v>230</v>
      </c>
      <c r="F155" s="221" t="s">
        <v>231</v>
      </c>
      <c r="G155" s="222" t="s">
        <v>123</v>
      </c>
      <c r="H155" s="223">
        <v>53.957999999999998</v>
      </c>
      <c r="I155" s="224"/>
      <c r="J155" s="225">
        <f>ROUND(I155*H155,2)</f>
        <v>0</v>
      </c>
      <c r="K155" s="221" t="s">
        <v>124</v>
      </c>
      <c r="L155" s="226"/>
      <c r="M155" s="227" t="s">
        <v>19</v>
      </c>
      <c r="N155" s="228" t="s">
        <v>40</v>
      </c>
      <c r="O155" s="64"/>
      <c r="P155" s="177">
        <f>O155*H155</f>
        <v>0</v>
      </c>
      <c r="Q155" s="177">
        <v>2.8999999999999998E-3</v>
      </c>
      <c r="R155" s="177">
        <f>Q155*H155</f>
        <v>0.15647819999999998</v>
      </c>
      <c r="S155" s="177">
        <v>0</v>
      </c>
      <c r="T155" s="17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79" t="s">
        <v>232</v>
      </c>
      <c r="AT155" s="179" t="s">
        <v>139</v>
      </c>
      <c r="AU155" s="179" t="s">
        <v>76</v>
      </c>
      <c r="AY155" s="17" t="s">
        <v>117</v>
      </c>
      <c r="BE155" s="180">
        <f>IF(N155="základní",J155,0)</f>
        <v>0</v>
      </c>
      <c r="BF155" s="180">
        <f>IF(N155="snížená",J155,0)</f>
        <v>0</v>
      </c>
      <c r="BG155" s="180">
        <f>IF(N155="zákl. přenesená",J155,0)</f>
        <v>0</v>
      </c>
      <c r="BH155" s="180">
        <f>IF(N155="sníž. přenesená",J155,0)</f>
        <v>0</v>
      </c>
      <c r="BI155" s="180">
        <f>IF(N155="nulová",J155,0)</f>
        <v>0</v>
      </c>
      <c r="BJ155" s="17" t="s">
        <v>74</v>
      </c>
      <c r="BK155" s="180">
        <f>ROUND(I155*H155,2)</f>
        <v>0</v>
      </c>
      <c r="BL155" s="17" t="s">
        <v>213</v>
      </c>
      <c r="BM155" s="179" t="s">
        <v>233</v>
      </c>
    </row>
    <row r="156" spans="1:65" s="14" customFormat="1" ht="11.25">
      <c r="B156" s="197"/>
      <c r="C156" s="198"/>
      <c r="D156" s="188" t="s">
        <v>129</v>
      </c>
      <c r="E156" s="199" t="s">
        <v>19</v>
      </c>
      <c r="F156" s="200" t="s">
        <v>234</v>
      </c>
      <c r="G156" s="198"/>
      <c r="H156" s="201">
        <v>53.957999999999998</v>
      </c>
      <c r="I156" s="202"/>
      <c r="J156" s="198"/>
      <c r="K156" s="198"/>
      <c r="L156" s="203"/>
      <c r="M156" s="204"/>
      <c r="N156" s="205"/>
      <c r="O156" s="205"/>
      <c r="P156" s="205"/>
      <c r="Q156" s="205"/>
      <c r="R156" s="205"/>
      <c r="S156" s="205"/>
      <c r="T156" s="206"/>
      <c r="AT156" s="207" t="s">
        <v>129</v>
      </c>
      <c r="AU156" s="207" t="s">
        <v>76</v>
      </c>
      <c r="AV156" s="14" t="s">
        <v>76</v>
      </c>
      <c r="AW156" s="14" t="s">
        <v>31</v>
      </c>
      <c r="AX156" s="14" t="s">
        <v>69</v>
      </c>
      <c r="AY156" s="207" t="s">
        <v>117</v>
      </c>
    </row>
    <row r="157" spans="1:65" s="15" customFormat="1" ht="11.25">
      <c r="B157" s="208"/>
      <c r="C157" s="209"/>
      <c r="D157" s="188" t="s">
        <v>129</v>
      </c>
      <c r="E157" s="210" t="s">
        <v>19</v>
      </c>
      <c r="F157" s="211" t="s">
        <v>132</v>
      </c>
      <c r="G157" s="209"/>
      <c r="H157" s="212">
        <v>53.957999999999998</v>
      </c>
      <c r="I157" s="213"/>
      <c r="J157" s="209"/>
      <c r="K157" s="209"/>
      <c r="L157" s="214"/>
      <c r="M157" s="215"/>
      <c r="N157" s="216"/>
      <c r="O157" s="216"/>
      <c r="P157" s="216"/>
      <c r="Q157" s="216"/>
      <c r="R157" s="216"/>
      <c r="S157" s="216"/>
      <c r="T157" s="217"/>
      <c r="AT157" s="218" t="s">
        <v>129</v>
      </c>
      <c r="AU157" s="218" t="s">
        <v>76</v>
      </c>
      <c r="AV157" s="15" t="s">
        <v>125</v>
      </c>
      <c r="AW157" s="15" t="s">
        <v>31</v>
      </c>
      <c r="AX157" s="15" t="s">
        <v>74</v>
      </c>
      <c r="AY157" s="218" t="s">
        <v>117</v>
      </c>
    </row>
    <row r="158" spans="1:65" s="2" customFormat="1" ht="37.9" customHeight="1">
      <c r="A158" s="34"/>
      <c r="B158" s="35"/>
      <c r="C158" s="168" t="s">
        <v>235</v>
      </c>
      <c r="D158" s="168" t="s">
        <v>120</v>
      </c>
      <c r="E158" s="169" t="s">
        <v>236</v>
      </c>
      <c r="F158" s="170" t="s">
        <v>237</v>
      </c>
      <c r="G158" s="171" t="s">
        <v>123</v>
      </c>
      <c r="H158" s="172">
        <v>11.43</v>
      </c>
      <c r="I158" s="173"/>
      <c r="J158" s="174">
        <f>ROUND(I158*H158,2)</f>
        <v>0</v>
      </c>
      <c r="K158" s="170" t="s">
        <v>19</v>
      </c>
      <c r="L158" s="39"/>
      <c r="M158" s="175" t="s">
        <v>19</v>
      </c>
      <c r="N158" s="176" t="s">
        <v>40</v>
      </c>
      <c r="O158" s="64"/>
      <c r="P158" s="177">
        <f>O158*H158</f>
        <v>0</v>
      </c>
      <c r="Q158" s="177">
        <v>6.0600000000000003E-3</v>
      </c>
      <c r="R158" s="177">
        <f>Q158*H158</f>
        <v>6.9265800000000002E-2</v>
      </c>
      <c r="S158" s="177">
        <v>0</v>
      </c>
      <c r="T158" s="17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79" t="s">
        <v>213</v>
      </c>
      <c r="AT158" s="179" t="s">
        <v>120</v>
      </c>
      <c r="AU158" s="179" t="s">
        <v>76</v>
      </c>
      <c r="AY158" s="17" t="s">
        <v>117</v>
      </c>
      <c r="BE158" s="180">
        <f>IF(N158="základní",J158,0)</f>
        <v>0</v>
      </c>
      <c r="BF158" s="180">
        <f>IF(N158="snížená",J158,0)</f>
        <v>0</v>
      </c>
      <c r="BG158" s="180">
        <f>IF(N158="zákl. přenesená",J158,0)</f>
        <v>0</v>
      </c>
      <c r="BH158" s="180">
        <f>IF(N158="sníž. přenesená",J158,0)</f>
        <v>0</v>
      </c>
      <c r="BI158" s="180">
        <f>IF(N158="nulová",J158,0)</f>
        <v>0</v>
      </c>
      <c r="BJ158" s="17" t="s">
        <v>74</v>
      </c>
      <c r="BK158" s="180">
        <f>ROUND(I158*H158,2)</f>
        <v>0</v>
      </c>
      <c r="BL158" s="17" t="s">
        <v>213</v>
      </c>
      <c r="BM158" s="179" t="s">
        <v>238</v>
      </c>
    </row>
    <row r="159" spans="1:65" s="14" customFormat="1" ht="11.25">
      <c r="B159" s="197"/>
      <c r="C159" s="198"/>
      <c r="D159" s="188" t="s">
        <v>129</v>
      </c>
      <c r="E159" s="199" t="s">
        <v>19</v>
      </c>
      <c r="F159" s="200" t="s">
        <v>239</v>
      </c>
      <c r="G159" s="198"/>
      <c r="H159" s="201">
        <v>11.43</v>
      </c>
      <c r="I159" s="202"/>
      <c r="J159" s="198"/>
      <c r="K159" s="198"/>
      <c r="L159" s="203"/>
      <c r="M159" s="204"/>
      <c r="N159" s="205"/>
      <c r="O159" s="205"/>
      <c r="P159" s="205"/>
      <c r="Q159" s="205"/>
      <c r="R159" s="205"/>
      <c r="S159" s="205"/>
      <c r="T159" s="206"/>
      <c r="AT159" s="207" t="s">
        <v>129</v>
      </c>
      <c r="AU159" s="207" t="s">
        <v>76</v>
      </c>
      <c r="AV159" s="14" t="s">
        <v>76</v>
      </c>
      <c r="AW159" s="14" t="s">
        <v>31</v>
      </c>
      <c r="AX159" s="14" t="s">
        <v>69</v>
      </c>
      <c r="AY159" s="207" t="s">
        <v>117</v>
      </c>
    </row>
    <row r="160" spans="1:65" s="15" customFormat="1" ht="11.25">
      <c r="B160" s="208"/>
      <c r="C160" s="209"/>
      <c r="D160" s="188" t="s">
        <v>129</v>
      </c>
      <c r="E160" s="210" t="s">
        <v>19</v>
      </c>
      <c r="F160" s="211" t="s">
        <v>132</v>
      </c>
      <c r="G160" s="209"/>
      <c r="H160" s="212">
        <v>11.43</v>
      </c>
      <c r="I160" s="213"/>
      <c r="J160" s="209"/>
      <c r="K160" s="209"/>
      <c r="L160" s="214"/>
      <c r="M160" s="215"/>
      <c r="N160" s="216"/>
      <c r="O160" s="216"/>
      <c r="P160" s="216"/>
      <c r="Q160" s="216"/>
      <c r="R160" s="216"/>
      <c r="S160" s="216"/>
      <c r="T160" s="217"/>
      <c r="AT160" s="218" t="s">
        <v>129</v>
      </c>
      <c r="AU160" s="218" t="s">
        <v>76</v>
      </c>
      <c r="AV160" s="15" t="s">
        <v>125</v>
      </c>
      <c r="AW160" s="15" t="s">
        <v>31</v>
      </c>
      <c r="AX160" s="15" t="s">
        <v>74</v>
      </c>
      <c r="AY160" s="218" t="s">
        <v>117</v>
      </c>
    </row>
    <row r="161" spans="1:65" s="2" customFormat="1" ht="24.2" customHeight="1">
      <c r="A161" s="34"/>
      <c r="B161" s="35"/>
      <c r="C161" s="219" t="s">
        <v>240</v>
      </c>
      <c r="D161" s="219" t="s">
        <v>139</v>
      </c>
      <c r="E161" s="220" t="s">
        <v>241</v>
      </c>
      <c r="F161" s="221" t="s">
        <v>242</v>
      </c>
      <c r="G161" s="222" t="s">
        <v>123</v>
      </c>
      <c r="H161" s="223">
        <v>12.002000000000001</v>
      </c>
      <c r="I161" s="224"/>
      <c r="J161" s="225">
        <f>ROUND(I161*H161,2)</f>
        <v>0</v>
      </c>
      <c r="K161" s="221" t="s">
        <v>124</v>
      </c>
      <c r="L161" s="226"/>
      <c r="M161" s="227" t="s">
        <v>19</v>
      </c>
      <c r="N161" s="228" t="s">
        <v>40</v>
      </c>
      <c r="O161" s="64"/>
      <c r="P161" s="177">
        <f>O161*H161</f>
        <v>0</v>
      </c>
      <c r="Q161" s="177">
        <v>3.0000000000000001E-3</v>
      </c>
      <c r="R161" s="177">
        <f>Q161*H161</f>
        <v>3.6006000000000003E-2</v>
      </c>
      <c r="S161" s="177">
        <v>0</v>
      </c>
      <c r="T161" s="17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79" t="s">
        <v>232</v>
      </c>
      <c r="AT161" s="179" t="s">
        <v>139</v>
      </c>
      <c r="AU161" s="179" t="s">
        <v>76</v>
      </c>
      <c r="AY161" s="17" t="s">
        <v>117</v>
      </c>
      <c r="BE161" s="180">
        <f>IF(N161="základní",J161,0)</f>
        <v>0</v>
      </c>
      <c r="BF161" s="180">
        <f>IF(N161="snížená",J161,0)</f>
        <v>0</v>
      </c>
      <c r="BG161" s="180">
        <f>IF(N161="zákl. přenesená",J161,0)</f>
        <v>0</v>
      </c>
      <c r="BH161" s="180">
        <f>IF(N161="sníž. přenesená",J161,0)</f>
        <v>0</v>
      </c>
      <c r="BI161" s="180">
        <f>IF(N161="nulová",J161,0)</f>
        <v>0</v>
      </c>
      <c r="BJ161" s="17" t="s">
        <v>74</v>
      </c>
      <c r="BK161" s="180">
        <f>ROUND(I161*H161,2)</f>
        <v>0</v>
      </c>
      <c r="BL161" s="17" t="s">
        <v>213</v>
      </c>
      <c r="BM161" s="179" t="s">
        <v>243</v>
      </c>
    </row>
    <row r="162" spans="1:65" s="14" customFormat="1" ht="11.25">
      <c r="B162" s="197"/>
      <c r="C162" s="198"/>
      <c r="D162" s="188" t="s">
        <v>129</v>
      </c>
      <c r="E162" s="199" t="s">
        <v>19</v>
      </c>
      <c r="F162" s="200" t="s">
        <v>244</v>
      </c>
      <c r="G162" s="198"/>
      <c r="H162" s="201">
        <v>12.002000000000001</v>
      </c>
      <c r="I162" s="202"/>
      <c r="J162" s="198"/>
      <c r="K162" s="198"/>
      <c r="L162" s="203"/>
      <c r="M162" s="204"/>
      <c r="N162" s="205"/>
      <c r="O162" s="205"/>
      <c r="P162" s="205"/>
      <c r="Q162" s="205"/>
      <c r="R162" s="205"/>
      <c r="S162" s="205"/>
      <c r="T162" s="206"/>
      <c r="AT162" s="207" t="s">
        <v>129</v>
      </c>
      <c r="AU162" s="207" t="s">
        <v>76</v>
      </c>
      <c r="AV162" s="14" t="s">
        <v>76</v>
      </c>
      <c r="AW162" s="14" t="s">
        <v>31</v>
      </c>
      <c r="AX162" s="14" t="s">
        <v>69</v>
      </c>
      <c r="AY162" s="207" t="s">
        <v>117</v>
      </c>
    </row>
    <row r="163" spans="1:65" s="15" customFormat="1" ht="11.25">
      <c r="B163" s="208"/>
      <c r="C163" s="209"/>
      <c r="D163" s="188" t="s">
        <v>129</v>
      </c>
      <c r="E163" s="210" t="s">
        <v>19</v>
      </c>
      <c r="F163" s="211" t="s">
        <v>132</v>
      </c>
      <c r="G163" s="209"/>
      <c r="H163" s="212">
        <v>12.002000000000001</v>
      </c>
      <c r="I163" s="213"/>
      <c r="J163" s="209"/>
      <c r="K163" s="209"/>
      <c r="L163" s="214"/>
      <c r="M163" s="215"/>
      <c r="N163" s="216"/>
      <c r="O163" s="216"/>
      <c r="P163" s="216"/>
      <c r="Q163" s="216"/>
      <c r="R163" s="216"/>
      <c r="S163" s="216"/>
      <c r="T163" s="217"/>
      <c r="AT163" s="218" t="s">
        <v>129</v>
      </c>
      <c r="AU163" s="218" t="s">
        <v>76</v>
      </c>
      <c r="AV163" s="15" t="s">
        <v>125</v>
      </c>
      <c r="AW163" s="15" t="s">
        <v>31</v>
      </c>
      <c r="AX163" s="15" t="s">
        <v>74</v>
      </c>
      <c r="AY163" s="218" t="s">
        <v>117</v>
      </c>
    </row>
    <row r="164" spans="1:65" s="2" customFormat="1" ht="24.2" customHeight="1">
      <c r="A164" s="34"/>
      <c r="B164" s="35"/>
      <c r="C164" s="168" t="s">
        <v>7</v>
      </c>
      <c r="D164" s="168" t="s">
        <v>120</v>
      </c>
      <c r="E164" s="169" t="s">
        <v>245</v>
      </c>
      <c r="F164" s="170" t="s">
        <v>246</v>
      </c>
      <c r="G164" s="171" t="s">
        <v>123</v>
      </c>
      <c r="H164" s="172">
        <v>53.82</v>
      </c>
      <c r="I164" s="173"/>
      <c r="J164" s="174">
        <f>ROUND(I164*H164,2)</f>
        <v>0</v>
      </c>
      <c r="K164" s="170" t="s">
        <v>124</v>
      </c>
      <c r="L164" s="39"/>
      <c r="M164" s="175" t="s">
        <v>19</v>
      </c>
      <c r="N164" s="176" t="s">
        <v>40</v>
      </c>
      <c r="O164" s="64"/>
      <c r="P164" s="177">
        <f>O164*H164</f>
        <v>0</v>
      </c>
      <c r="Q164" s="177">
        <v>0</v>
      </c>
      <c r="R164" s="177">
        <f>Q164*H164</f>
        <v>0</v>
      </c>
      <c r="S164" s="177">
        <v>0</v>
      </c>
      <c r="T164" s="17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79" t="s">
        <v>213</v>
      </c>
      <c r="AT164" s="179" t="s">
        <v>120</v>
      </c>
      <c r="AU164" s="179" t="s">
        <v>76</v>
      </c>
      <c r="AY164" s="17" t="s">
        <v>117</v>
      </c>
      <c r="BE164" s="180">
        <f>IF(N164="základní",J164,0)</f>
        <v>0</v>
      </c>
      <c r="BF164" s="180">
        <f>IF(N164="snížená",J164,0)</f>
        <v>0</v>
      </c>
      <c r="BG164" s="180">
        <f>IF(N164="zákl. přenesená",J164,0)</f>
        <v>0</v>
      </c>
      <c r="BH164" s="180">
        <f>IF(N164="sníž. přenesená",J164,0)</f>
        <v>0</v>
      </c>
      <c r="BI164" s="180">
        <f>IF(N164="nulová",J164,0)</f>
        <v>0</v>
      </c>
      <c r="BJ164" s="17" t="s">
        <v>74</v>
      </c>
      <c r="BK164" s="180">
        <f>ROUND(I164*H164,2)</f>
        <v>0</v>
      </c>
      <c r="BL164" s="17" t="s">
        <v>213</v>
      </c>
      <c r="BM164" s="179" t="s">
        <v>247</v>
      </c>
    </row>
    <row r="165" spans="1:65" s="2" customFormat="1" ht="11.25">
      <c r="A165" s="34"/>
      <c r="B165" s="35"/>
      <c r="C165" s="36"/>
      <c r="D165" s="181" t="s">
        <v>127</v>
      </c>
      <c r="E165" s="36"/>
      <c r="F165" s="182" t="s">
        <v>248</v>
      </c>
      <c r="G165" s="36"/>
      <c r="H165" s="36"/>
      <c r="I165" s="183"/>
      <c r="J165" s="36"/>
      <c r="K165" s="36"/>
      <c r="L165" s="39"/>
      <c r="M165" s="184"/>
      <c r="N165" s="185"/>
      <c r="O165" s="64"/>
      <c r="P165" s="64"/>
      <c r="Q165" s="64"/>
      <c r="R165" s="64"/>
      <c r="S165" s="64"/>
      <c r="T165" s="65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7" t="s">
        <v>127</v>
      </c>
      <c r="AU165" s="17" t="s">
        <v>76</v>
      </c>
    </row>
    <row r="166" spans="1:65" s="13" customFormat="1" ht="11.25">
      <c r="B166" s="186"/>
      <c r="C166" s="187"/>
      <c r="D166" s="188" t="s">
        <v>129</v>
      </c>
      <c r="E166" s="189" t="s">
        <v>19</v>
      </c>
      <c r="F166" s="190" t="s">
        <v>249</v>
      </c>
      <c r="G166" s="187"/>
      <c r="H166" s="189" t="s">
        <v>19</v>
      </c>
      <c r="I166" s="191"/>
      <c r="J166" s="187"/>
      <c r="K166" s="187"/>
      <c r="L166" s="192"/>
      <c r="M166" s="193"/>
      <c r="N166" s="194"/>
      <c r="O166" s="194"/>
      <c r="P166" s="194"/>
      <c r="Q166" s="194"/>
      <c r="R166" s="194"/>
      <c r="S166" s="194"/>
      <c r="T166" s="195"/>
      <c r="AT166" s="196" t="s">
        <v>129</v>
      </c>
      <c r="AU166" s="196" t="s">
        <v>76</v>
      </c>
      <c r="AV166" s="13" t="s">
        <v>74</v>
      </c>
      <c r="AW166" s="13" t="s">
        <v>31</v>
      </c>
      <c r="AX166" s="13" t="s">
        <v>69</v>
      </c>
      <c r="AY166" s="196" t="s">
        <v>117</v>
      </c>
    </row>
    <row r="167" spans="1:65" s="14" customFormat="1" ht="11.25">
      <c r="B167" s="197"/>
      <c r="C167" s="198"/>
      <c r="D167" s="188" t="s">
        <v>129</v>
      </c>
      <c r="E167" s="199" t="s">
        <v>19</v>
      </c>
      <c r="F167" s="200" t="s">
        <v>250</v>
      </c>
      <c r="G167" s="198"/>
      <c r="H167" s="201">
        <v>53.82</v>
      </c>
      <c r="I167" s="202"/>
      <c r="J167" s="198"/>
      <c r="K167" s="198"/>
      <c r="L167" s="203"/>
      <c r="M167" s="204"/>
      <c r="N167" s="205"/>
      <c r="O167" s="205"/>
      <c r="P167" s="205"/>
      <c r="Q167" s="205"/>
      <c r="R167" s="205"/>
      <c r="S167" s="205"/>
      <c r="T167" s="206"/>
      <c r="AT167" s="207" t="s">
        <v>129</v>
      </c>
      <c r="AU167" s="207" t="s">
        <v>76</v>
      </c>
      <c r="AV167" s="14" t="s">
        <v>76</v>
      </c>
      <c r="AW167" s="14" t="s">
        <v>31</v>
      </c>
      <c r="AX167" s="14" t="s">
        <v>74</v>
      </c>
      <c r="AY167" s="207" t="s">
        <v>117</v>
      </c>
    </row>
    <row r="168" spans="1:65" s="2" customFormat="1" ht="33" customHeight="1">
      <c r="A168" s="34"/>
      <c r="B168" s="35"/>
      <c r="C168" s="219" t="s">
        <v>251</v>
      </c>
      <c r="D168" s="219" t="s">
        <v>139</v>
      </c>
      <c r="E168" s="220" t="s">
        <v>252</v>
      </c>
      <c r="F168" s="221" t="s">
        <v>253</v>
      </c>
      <c r="G168" s="222" t="s">
        <v>123</v>
      </c>
      <c r="H168" s="223">
        <v>56.511000000000003</v>
      </c>
      <c r="I168" s="224"/>
      <c r="J168" s="225">
        <f>ROUND(I168*H168,2)</f>
        <v>0</v>
      </c>
      <c r="K168" s="221" t="s">
        <v>124</v>
      </c>
      <c r="L168" s="226"/>
      <c r="M168" s="227" t="s">
        <v>19</v>
      </c>
      <c r="N168" s="228" t="s">
        <v>40</v>
      </c>
      <c r="O168" s="64"/>
      <c r="P168" s="177">
        <f>O168*H168</f>
        <v>0</v>
      </c>
      <c r="Q168" s="177">
        <v>7.0000000000000001E-3</v>
      </c>
      <c r="R168" s="177">
        <f>Q168*H168</f>
        <v>0.39557700000000001</v>
      </c>
      <c r="S168" s="177">
        <v>0</v>
      </c>
      <c r="T168" s="17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79" t="s">
        <v>232</v>
      </c>
      <c r="AT168" s="179" t="s">
        <v>139</v>
      </c>
      <c r="AU168" s="179" t="s">
        <v>76</v>
      </c>
      <c r="AY168" s="17" t="s">
        <v>117</v>
      </c>
      <c r="BE168" s="180">
        <f>IF(N168="základní",J168,0)</f>
        <v>0</v>
      </c>
      <c r="BF168" s="180">
        <f>IF(N168="snížená",J168,0)</f>
        <v>0</v>
      </c>
      <c r="BG168" s="180">
        <f>IF(N168="zákl. přenesená",J168,0)</f>
        <v>0</v>
      </c>
      <c r="BH168" s="180">
        <f>IF(N168="sníž. přenesená",J168,0)</f>
        <v>0</v>
      </c>
      <c r="BI168" s="180">
        <f>IF(N168="nulová",J168,0)</f>
        <v>0</v>
      </c>
      <c r="BJ168" s="17" t="s">
        <v>74</v>
      </c>
      <c r="BK168" s="180">
        <f>ROUND(I168*H168,2)</f>
        <v>0</v>
      </c>
      <c r="BL168" s="17" t="s">
        <v>213</v>
      </c>
      <c r="BM168" s="179" t="s">
        <v>254</v>
      </c>
    </row>
    <row r="169" spans="1:65" s="14" customFormat="1" ht="11.25">
      <c r="B169" s="197"/>
      <c r="C169" s="198"/>
      <c r="D169" s="188" t="s">
        <v>129</v>
      </c>
      <c r="E169" s="198"/>
      <c r="F169" s="200" t="s">
        <v>255</v>
      </c>
      <c r="G169" s="198"/>
      <c r="H169" s="201">
        <v>56.511000000000003</v>
      </c>
      <c r="I169" s="202"/>
      <c r="J169" s="198"/>
      <c r="K169" s="198"/>
      <c r="L169" s="203"/>
      <c r="M169" s="204"/>
      <c r="N169" s="205"/>
      <c r="O169" s="205"/>
      <c r="P169" s="205"/>
      <c r="Q169" s="205"/>
      <c r="R169" s="205"/>
      <c r="S169" s="205"/>
      <c r="T169" s="206"/>
      <c r="AT169" s="207" t="s">
        <v>129</v>
      </c>
      <c r="AU169" s="207" t="s">
        <v>76</v>
      </c>
      <c r="AV169" s="14" t="s">
        <v>76</v>
      </c>
      <c r="AW169" s="14" t="s">
        <v>4</v>
      </c>
      <c r="AX169" s="14" t="s">
        <v>74</v>
      </c>
      <c r="AY169" s="207" t="s">
        <v>117</v>
      </c>
    </row>
    <row r="170" spans="1:65" s="2" customFormat="1" ht="24.2" customHeight="1">
      <c r="A170" s="34"/>
      <c r="B170" s="35"/>
      <c r="C170" s="168" t="s">
        <v>256</v>
      </c>
      <c r="D170" s="168" t="s">
        <v>120</v>
      </c>
      <c r="E170" s="169" t="s">
        <v>257</v>
      </c>
      <c r="F170" s="170" t="s">
        <v>258</v>
      </c>
      <c r="G170" s="171" t="s">
        <v>123</v>
      </c>
      <c r="H170" s="172">
        <v>53.82</v>
      </c>
      <c r="I170" s="173"/>
      <c r="J170" s="174">
        <f>ROUND(I170*H170,2)</f>
        <v>0</v>
      </c>
      <c r="K170" s="170" t="s">
        <v>124</v>
      </c>
      <c r="L170" s="39"/>
      <c r="M170" s="175" t="s">
        <v>19</v>
      </c>
      <c r="N170" s="176" t="s">
        <v>40</v>
      </c>
      <c r="O170" s="64"/>
      <c r="P170" s="177">
        <f>O170*H170</f>
        <v>0</v>
      </c>
      <c r="Q170" s="177">
        <v>0</v>
      </c>
      <c r="R170" s="177">
        <f>Q170*H170</f>
        <v>0</v>
      </c>
      <c r="S170" s="177">
        <v>0</v>
      </c>
      <c r="T170" s="17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79" t="s">
        <v>213</v>
      </c>
      <c r="AT170" s="179" t="s">
        <v>120</v>
      </c>
      <c r="AU170" s="179" t="s">
        <v>76</v>
      </c>
      <c r="AY170" s="17" t="s">
        <v>117</v>
      </c>
      <c r="BE170" s="180">
        <f>IF(N170="základní",J170,0)</f>
        <v>0</v>
      </c>
      <c r="BF170" s="180">
        <f>IF(N170="snížená",J170,0)</f>
        <v>0</v>
      </c>
      <c r="BG170" s="180">
        <f>IF(N170="zákl. přenesená",J170,0)</f>
        <v>0</v>
      </c>
      <c r="BH170" s="180">
        <f>IF(N170="sníž. přenesená",J170,0)</f>
        <v>0</v>
      </c>
      <c r="BI170" s="180">
        <f>IF(N170="nulová",J170,0)</f>
        <v>0</v>
      </c>
      <c r="BJ170" s="17" t="s">
        <v>74</v>
      </c>
      <c r="BK170" s="180">
        <f>ROUND(I170*H170,2)</f>
        <v>0</v>
      </c>
      <c r="BL170" s="17" t="s">
        <v>213</v>
      </c>
      <c r="BM170" s="179" t="s">
        <v>259</v>
      </c>
    </row>
    <row r="171" spans="1:65" s="2" customFormat="1" ht="11.25">
      <c r="A171" s="34"/>
      <c r="B171" s="35"/>
      <c r="C171" s="36"/>
      <c r="D171" s="181" t="s">
        <v>127</v>
      </c>
      <c r="E171" s="36"/>
      <c r="F171" s="182" t="s">
        <v>260</v>
      </c>
      <c r="G171" s="36"/>
      <c r="H171" s="36"/>
      <c r="I171" s="183"/>
      <c r="J171" s="36"/>
      <c r="K171" s="36"/>
      <c r="L171" s="39"/>
      <c r="M171" s="184"/>
      <c r="N171" s="185"/>
      <c r="O171" s="64"/>
      <c r="P171" s="64"/>
      <c r="Q171" s="64"/>
      <c r="R171" s="64"/>
      <c r="S171" s="64"/>
      <c r="T171" s="65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T171" s="17" t="s">
        <v>127</v>
      </c>
      <c r="AU171" s="17" t="s">
        <v>76</v>
      </c>
    </row>
    <row r="172" spans="1:65" s="13" customFormat="1" ht="11.25">
      <c r="B172" s="186"/>
      <c r="C172" s="187"/>
      <c r="D172" s="188" t="s">
        <v>129</v>
      </c>
      <c r="E172" s="189" t="s">
        <v>19</v>
      </c>
      <c r="F172" s="190" t="s">
        <v>249</v>
      </c>
      <c r="G172" s="187"/>
      <c r="H172" s="189" t="s">
        <v>19</v>
      </c>
      <c r="I172" s="191"/>
      <c r="J172" s="187"/>
      <c r="K172" s="187"/>
      <c r="L172" s="192"/>
      <c r="M172" s="193"/>
      <c r="N172" s="194"/>
      <c r="O172" s="194"/>
      <c r="P172" s="194"/>
      <c r="Q172" s="194"/>
      <c r="R172" s="194"/>
      <c r="S172" s="194"/>
      <c r="T172" s="195"/>
      <c r="AT172" s="196" t="s">
        <v>129</v>
      </c>
      <c r="AU172" s="196" t="s">
        <v>76</v>
      </c>
      <c r="AV172" s="13" t="s">
        <v>74</v>
      </c>
      <c r="AW172" s="13" t="s">
        <v>31</v>
      </c>
      <c r="AX172" s="13" t="s">
        <v>69</v>
      </c>
      <c r="AY172" s="196" t="s">
        <v>117</v>
      </c>
    </row>
    <row r="173" spans="1:65" s="14" customFormat="1" ht="11.25">
      <c r="B173" s="197"/>
      <c r="C173" s="198"/>
      <c r="D173" s="188" t="s">
        <v>129</v>
      </c>
      <c r="E173" s="199" t="s">
        <v>19</v>
      </c>
      <c r="F173" s="200" t="s">
        <v>250</v>
      </c>
      <c r="G173" s="198"/>
      <c r="H173" s="201">
        <v>53.82</v>
      </c>
      <c r="I173" s="202"/>
      <c r="J173" s="198"/>
      <c r="K173" s="198"/>
      <c r="L173" s="203"/>
      <c r="M173" s="204"/>
      <c r="N173" s="205"/>
      <c r="O173" s="205"/>
      <c r="P173" s="205"/>
      <c r="Q173" s="205"/>
      <c r="R173" s="205"/>
      <c r="S173" s="205"/>
      <c r="T173" s="206"/>
      <c r="AT173" s="207" t="s">
        <v>129</v>
      </c>
      <c r="AU173" s="207" t="s">
        <v>76</v>
      </c>
      <c r="AV173" s="14" t="s">
        <v>76</v>
      </c>
      <c r="AW173" s="14" t="s">
        <v>31</v>
      </c>
      <c r="AX173" s="14" t="s">
        <v>74</v>
      </c>
      <c r="AY173" s="207" t="s">
        <v>117</v>
      </c>
    </row>
    <row r="174" spans="1:65" s="2" customFormat="1" ht="24.2" customHeight="1">
      <c r="A174" s="34"/>
      <c r="B174" s="35"/>
      <c r="C174" s="219" t="s">
        <v>261</v>
      </c>
      <c r="D174" s="219" t="s">
        <v>139</v>
      </c>
      <c r="E174" s="220" t="s">
        <v>262</v>
      </c>
      <c r="F174" s="221" t="s">
        <v>263</v>
      </c>
      <c r="G174" s="222" t="s">
        <v>123</v>
      </c>
      <c r="H174" s="223">
        <v>62.726999999999997</v>
      </c>
      <c r="I174" s="224"/>
      <c r="J174" s="225">
        <f>ROUND(I174*H174,2)</f>
        <v>0</v>
      </c>
      <c r="K174" s="221" t="s">
        <v>124</v>
      </c>
      <c r="L174" s="226"/>
      <c r="M174" s="227" t="s">
        <v>19</v>
      </c>
      <c r="N174" s="228" t="s">
        <v>40</v>
      </c>
      <c r="O174" s="64"/>
      <c r="P174" s="177">
        <f>O174*H174</f>
        <v>0</v>
      </c>
      <c r="Q174" s="177">
        <v>4.0000000000000002E-4</v>
      </c>
      <c r="R174" s="177">
        <f>Q174*H174</f>
        <v>2.50908E-2</v>
      </c>
      <c r="S174" s="177">
        <v>0</v>
      </c>
      <c r="T174" s="17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79" t="s">
        <v>232</v>
      </c>
      <c r="AT174" s="179" t="s">
        <v>139</v>
      </c>
      <c r="AU174" s="179" t="s">
        <v>76</v>
      </c>
      <c r="AY174" s="17" t="s">
        <v>117</v>
      </c>
      <c r="BE174" s="180">
        <f>IF(N174="základní",J174,0)</f>
        <v>0</v>
      </c>
      <c r="BF174" s="180">
        <f>IF(N174="snížená",J174,0)</f>
        <v>0</v>
      </c>
      <c r="BG174" s="180">
        <f>IF(N174="zákl. přenesená",J174,0)</f>
        <v>0</v>
      </c>
      <c r="BH174" s="180">
        <f>IF(N174="sníž. přenesená",J174,0)</f>
        <v>0</v>
      </c>
      <c r="BI174" s="180">
        <f>IF(N174="nulová",J174,0)</f>
        <v>0</v>
      </c>
      <c r="BJ174" s="17" t="s">
        <v>74</v>
      </c>
      <c r="BK174" s="180">
        <f>ROUND(I174*H174,2)</f>
        <v>0</v>
      </c>
      <c r="BL174" s="17" t="s">
        <v>213</v>
      </c>
      <c r="BM174" s="179" t="s">
        <v>264</v>
      </c>
    </row>
    <row r="175" spans="1:65" s="14" customFormat="1" ht="11.25">
      <c r="B175" s="197"/>
      <c r="C175" s="198"/>
      <c r="D175" s="188" t="s">
        <v>129</v>
      </c>
      <c r="E175" s="199" t="s">
        <v>19</v>
      </c>
      <c r="F175" s="200" t="s">
        <v>265</v>
      </c>
      <c r="G175" s="198"/>
      <c r="H175" s="201">
        <v>62.726999999999997</v>
      </c>
      <c r="I175" s="202"/>
      <c r="J175" s="198"/>
      <c r="K175" s="198"/>
      <c r="L175" s="203"/>
      <c r="M175" s="204"/>
      <c r="N175" s="205"/>
      <c r="O175" s="205"/>
      <c r="P175" s="205"/>
      <c r="Q175" s="205"/>
      <c r="R175" s="205"/>
      <c r="S175" s="205"/>
      <c r="T175" s="206"/>
      <c r="AT175" s="207" t="s">
        <v>129</v>
      </c>
      <c r="AU175" s="207" t="s">
        <v>76</v>
      </c>
      <c r="AV175" s="14" t="s">
        <v>76</v>
      </c>
      <c r="AW175" s="14" t="s">
        <v>31</v>
      </c>
      <c r="AX175" s="14" t="s">
        <v>69</v>
      </c>
      <c r="AY175" s="207" t="s">
        <v>117</v>
      </c>
    </row>
    <row r="176" spans="1:65" s="15" customFormat="1" ht="11.25">
      <c r="B176" s="208"/>
      <c r="C176" s="209"/>
      <c r="D176" s="188" t="s">
        <v>129</v>
      </c>
      <c r="E176" s="210" t="s">
        <v>19</v>
      </c>
      <c r="F176" s="211" t="s">
        <v>132</v>
      </c>
      <c r="G176" s="209"/>
      <c r="H176" s="212">
        <v>62.726999999999997</v>
      </c>
      <c r="I176" s="213"/>
      <c r="J176" s="209"/>
      <c r="K176" s="209"/>
      <c r="L176" s="214"/>
      <c r="M176" s="215"/>
      <c r="N176" s="216"/>
      <c r="O176" s="216"/>
      <c r="P176" s="216"/>
      <c r="Q176" s="216"/>
      <c r="R176" s="216"/>
      <c r="S176" s="216"/>
      <c r="T176" s="217"/>
      <c r="AT176" s="218" t="s">
        <v>129</v>
      </c>
      <c r="AU176" s="218" t="s">
        <v>76</v>
      </c>
      <c r="AV176" s="15" t="s">
        <v>125</v>
      </c>
      <c r="AW176" s="15" t="s">
        <v>31</v>
      </c>
      <c r="AX176" s="15" t="s">
        <v>74</v>
      </c>
      <c r="AY176" s="218" t="s">
        <v>117</v>
      </c>
    </row>
    <row r="177" spans="1:65" s="2" customFormat="1" ht="24.2" customHeight="1">
      <c r="A177" s="34"/>
      <c r="B177" s="35"/>
      <c r="C177" s="168" t="s">
        <v>266</v>
      </c>
      <c r="D177" s="168" t="s">
        <v>120</v>
      </c>
      <c r="E177" s="169" t="s">
        <v>267</v>
      </c>
      <c r="F177" s="170" t="s">
        <v>268</v>
      </c>
      <c r="G177" s="171" t="s">
        <v>216</v>
      </c>
      <c r="H177" s="172">
        <v>1.157</v>
      </c>
      <c r="I177" s="173"/>
      <c r="J177" s="174">
        <f>ROUND(I177*H177,2)</f>
        <v>0</v>
      </c>
      <c r="K177" s="170" t="s">
        <v>124</v>
      </c>
      <c r="L177" s="39"/>
      <c r="M177" s="175" t="s">
        <v>19</v>
      </c>
      <c r="N177" s="176" t="s">
        <v>40</v>
      </c>
      <c r="O177" s="64"/>
      <c r="P177" s="177">
        <f>O177*H177</f>
        <v>0</v>
      </c>
      <c r="Q177" s="177">
        <v>0</v>
      </c>
      <c r="R177" s="177">
        <f>Q177*H177</f>
        <v>0</v>
      </c>
      <c r="S177" s="177">
        <v>0</v>
      </c>
      <c r="T177" s="17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79" t="s">
        <v>213</v>
      </c>
      <c r="AT177" s="179" t="s">
        <v>120</v>
      </c>
      <c r="AU177" s="179" t="s">
        <v>76</v>
      </c>
      <c r="AY177" s="17" t="s">
        <v>117</v>
      </c>
      <c r="BE177" s="180">
        <f>IF(N177="základní",J177,0)</f>
        <v>0</v>
      </c>
      <c r="BF177" s="180">
        <f>IF(N177="snížená",J177,0)</f>
        <v>0</v>
      </c>
      <c r="BG177" s="180">
        <f>IF(N177="zákl. přenesená",J177,0)</f>
        <v>0</v>
      </c>
      <c r="BH177" s="180">
        <f>IF(N177="sníž. přenesená",J177,0)</f>
        <v>0</v>
      </c>
      <c r="BI177" s="180">
        <f>IF(N177="nulová",J177,0)</f>
        <v>0</v>
      </c>
      <c r="BJ177" s="17" t="s">
        <v>74</v>
      </c>
      <c r="BK177" s="180">
        <f>ROUND(I177*H177,2)</f>
        <v>0</v>
      </c>
      <c r="BL177" s="17" t="s">
        <v>213</v>
      </c>
      <c r="BM177" s="179" t="s">
        <v>269</v>
      </c>
    </row>
    <row r="178" spans="1:65" s="2" customFormat="1" ht="11.25">
      <c r="A178" s="34"/>
      <c r="B178" s="35"/>
      <c r="C178" s="36"/>
      <c r="D178" s="181" t="s">
        <v>127</v>
      </c>
      <c r="E178" s="36"/>
      <c r="F178" s="182" t="s">
        <v>270</v>
      </c>
      <c r="G178" s="36"/>
      <c r="H178" s="36"/>
      <c r="I178" s="183"/>
      <c r="J178" s="36"/>
      <c r="K178" s="36"/>
      <c r="L178" s="39"/>
      <c r="M178" s="184"/>
      <c r="N178" s="185"/>
      <c r="O178" s="64"/>
      <c r="P178" s="64"/>
      <c r="Q178" s="64"/>
      <c r="R178" s="64"/>
      <c r="S178" s="64"/>
      <c r="T178" s="65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T178" s="17" t="s">
        <v>127</v>
      </c>
      <c r="AU178" s="17" t="s">
        <v>76</v>
      </c>
    </row>
    <row r="179" spans="1:65" s="12" customFormat="1" ht="22.9" customHeight="1">
      <c r="B179" s="152"/>
      <c r="C179" s="153"/>
      <c r="D179" s="154" t="s">
        <v>68</v>
      </c>
      <c r="E179" s="166" t="s">
        <v>271</v>
      </c>
      <c r="F179" s="166" t="s">
        <v>272</v>
      </c>
      <c r="G179" s="153"/>
      <c r="H179" s="153"/>
      <c r="I179" s="156"/>
      <c r="J179" s="167">
        <f>BK179</f>
        <v>0</v>
      </c>
      <c r="K179" s="153"/>
      <c r="L179" s="158"/>
      <c r="M179" s="159"/>
      <c r="N179" s="160"/>
      <c r="O179" s="160"/>
      <c r="P179" s="161">
        <f>SUM(P180:P243)</f>
        <v>0</v>
      </c>
      <c r="Q179" s="160"/>
      <c r="R179" s="161">
        <f>SUM(R180:R243)</f>
        <v>0.18671750000000001</v>
      </c>
      <c r="S179" s="160"/>
      <c r="T179" s="162">
        <f>SUM(T180:T243)</f>
        <v>0</v>
      </c>
      <c r="AR179" s="163" t="s">
        <v>76</v>
      </c>
      <c r="AT179" s="164" t="s">
        <v>68</v>
      </c>
      <c r="AU179" s="164" t="s">
        <v>74</v>
      </c>
      <c r="AY179" s="163" t="s">
        <v>117</v>
      </c>
      <c r="BK179" s="165">
        <f>SUM(BK180:BK243)</f>
        <v>0</v>
      </c>
    </row>
    <row r="180" spans="1:65" s="2" customFormat="1" ht="33" hidden="1" customHeight="1">
      <c r="A180" s="34"/>
      <c r="B180" s="35"/>
      <c r="C180" s="168" t="s">
        <v>273</v>
      </c>
      <c r="D180" s="168" t="s">
        <v>120</v>
      </c>
      <c r="E180" s="169" t="s">
        <v>274</v>
      </c>
      <c r="F180" s="170" t="s">
        <v>275</v>
      </c>
      <c r="G180" s="171" t="s">
        <v>206</v>
      </c>
      <c r="H180" s="172">
        <v>100</v>
      </c>
      <c r="I180" s="173"/>
      <c r="J180" s="174">
        <f>ROUND(I180*H180,2)</f>
        <v>0</v>
      </c>
      <c r="K180" s="170" t="s">
        <v>124</v>
      </c>
      <c r="L180" s="39"/>
      <c r="M180" s="175" t="s">
        <v>19</v>
      </c>
      <c r="N180" s="176" t="s">
        <v>40</v>
      </c>
      <c r="O180" s="64"/>
      <c r="P180" s="177">
        <f>O180*H180</f>
        <v>0</v>
      </c>
      <c r="Q180" s="177">
        <v>0</v>
      </c>
      <c r="R180" s="177">
        <f>Q180*H180</f>
        <v>0</v>
      </c>
      <c r="S180" s="177">
        <v>0</v>
      </c>
      <c r="T180" s="17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79" t="s">
        <v>213</v>
      </c>
      <c r="AT180" s="179" t="s">
        <v>120</v>
      </c>
      <c r="AU180" s="179" t="s">
        <v>76</v>
      </c>
      <c r="AY180" s="17" t="s">
        <v>117</v>
      </c>
      <c r="BE180" s="180">
        <f>IF(N180="základní",J180,0)</f>
        <v>0</v>
      </c>
      <c r="BF180" s="180">
        <f>IF(N180="snížená",J180,0)</f>
        <v>0</v>
      </c>
      <c r="BG180" s="180">
        <f>IF(N180="zákl. přenesená",J180,0)</f>
        <v>0</v>
      </c>
      <c r="BH180" s="180">
        <f>IF(N180="sníž. přenesená",J180,0)</f>
        <v>0</v>
      </c>
      <c r="BI180" s="180">
        <f>IF(N180="nulová",J180,0)</f>
        <v>0</v>
      </c>
      <c r="BJ180" s="17" t="s">
        <v>74</v>
      </c>
      <c r="BK180" s="180">
        <f>ROUND(I180*H180,2)</f>
        <v>0</v>
      </c>
      <c r="BL180" s="17" t="s">
        <v>213</v>
      </c>
      <c r="BM180" s="179" t="s">
        <v>276</v>
      </c>
    </row>
    <row r="181" spans="1:65" s="2" customFormat="1" ht="11.25" hidden="1">
      <c r="A181" s="34"/>
      <c r="B181" s="35"/>
      <c r="C181" s="36"/>
      <c r="D181" s="181" t="s">
        <v>127</v>
      </c>
      <c r="E181" s="36"/>
      <c r="F181" s="182" t="s">
        <v>277</v>
      </c>
      <c r="G181" s="36"/>
      <c r="H181" s="36"/>
      <c r="I181" s="183"/>
      <c r="J181" s="36"/>
      <c r="K181" s="36"/>
      <c r="L181" s="39"/>
      <c r="M181" s="184"/>
      <c r="N181" s="185"/>
      <c r="O181" s="64"/>
      <c r="P181" s="64"/>
      <c r="Q181" s="64"/>
      <c r="R181" s="64"/>
      <c r="S181" s="64"/>
      <c r="T181" s="65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T181" s="17" t="s">
        <v>127</v>
      </c>
      <c r="AU181" s="17" t="s">
        <v>76</v>
      </c>
    </row>
    <row r="182" spans="1:65" s="2" customFormat="1" ht="24.2" hidden="1" customHeight="1">
      <c r="A182" s="34"/>
      <c r="B182" s="35"/>
      <c r="C182" s="219" t="s">
        <v>278</v>
      </c>
      <c r="D182" s="219" t="s">
        <v>139</v>
      </c>
      <c r="E182" s="220" t="s">
        <v>279</v>
      </c>
      <c r="F182" s="221" t="s">
        <v>280</v>
      </c>
      <c r="G182" s="222" t="s">
        <v>206</v>
      </c>
      <c r="H182" s="223">
        <v>115</v>
      </c>
      <c r="I182" s="224"/>
      <c r="J182" s="225">
        <f>ROUND(I182*H182,2)</f>
        <v>0</v>
      </c>
      <c r="K182" s="221" t="s">
        <v>124</v>
      </c>
      <c r="L182" s="226"/>
      <c r="M182" s="227" t="s">
        <v>19</v>
      </c>
      <c r="N182" s="228" t="s">
        <v>40</v>
      </c>
      <c r="O182" s="64"/>
      <c r="P182" s="177">
        <f>O182*H182</f>
        <v>0</v>
      </c>
      <c r="Q182" s="177">
        <v>1.8000000000000001E-4</v>
      </c>
      <c r="R182" s="177">
        <f>Q182*H182</f>
        <v>2.07E-2</v>
      </c>
      <c r="S182" s="177">
        <v>0</v>
      </c>
      <c r="T182" s="17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79" t="s">
        <v>232</v>
      </c>
      <c r="AT182" s="179" t="s">
        <v>139</v>
      </c>
      <c r="AU182" s="179" t="s">
        <v>76</v>
      </c>
      <c r="AY182" s="17" t="s">
        <v>117</v>
      </c>
      <c r="BE182" s="180">
        <f>IF(N182="základní",J182,0)</f>
        <v>0</v>
      </c>
      <c r="BF182" s="180">
        <f>IF(N182="snížená",J182,0)</f>
        <v>0</v>
      </c>
      <c r="BG182" s="180">
        <f>IF(N182="zákl. přenesená",J182,0)</f>
        <v>0</v>
      </c>
      <c r="BH182" s="180">
        <f>IF(N182="sníž. přenesená",J182,0)</f>
        <v>0</v>
      </c>
      <c r="BI182" s="180">
        <f>IF(N182="nulová",J182,0)</f>
        <v>0</v>
      </c>
      <c r="BJ182" s="17" t="s">
        <v>74</v>
      </c>
      <c r="BK182" s="180">
        <f>ROUND(I182*H182,2)</f>
        <v>0</v>
      </c>
      <c r="BL182" s="17" t="s">
        <v>213</v>
      </c>
      <c r="BM182" s="179" t="s">
        <v>281</v>
      </c>
    </row>
    <row r="183" spans="1:65" s="14" customFormat="1" ht="11.25" hidden="1">
      <c r="B183" s="197"/>
      <c r="C183" s="198"/>
      <c r="D183" s="188" t="s">
        <v>129</v>
      </c>
      <c r="E183" s="199" t="s">
        <v>19</v>
      </c>
      <c r="F183" s="200" t="s">
        <v>282</v>
      </c>
      <c r="G183" s="198"/>
      <c r="H183" s="201">
        <v>115</v>
      </c>
      <c r="I183" s="202"/>
      <c r="J183" s="198"/>
      <c r="K183" s="198"/>
      <c r="L183" s="203"/>
      <c r="M183" s="204"/>
      <c r="N183" s="205"/>
      <c r="O183" s="205"/>
      <c r="P183" s="205"/>
      <c r="Q183" s="205"/>
      <c r="R183" s="205"/>
      <c r="S183" s="205"/>
      <c r="T183" s="206"/>
      <c r="AT183" s="207" t="s">
        <v>129</v>
      </c>
      <c r="AU183" s="207" t="s">
        <v>76</v>
      </c>
      <c r="AV183" s="14" t="s">
        <v>76</v>
      </c>
      <c r="AW183" s="14" t="s">
        <v>31</v>
      </c>
      <c r="AX183" s="14" t="s">
        <v>69</v>
      </c>
      <c r="AY183" s="207" t="s">
        <v>117</v>
      </c>
    </row>
    <row r="184" spans="1:65" s="15" customFormat="1" ht="11.25" hidden="1">
      <c r="B184" s="208"/>
      <c r="C184" s="209"/>
      <c r="D184" s="188" t="s">
        <v>129</v>
      </c>
      <c r="E184" s="210" t="s">
        <v>19</v>
      </c>
      <c r="F184" s="211" t="s">
        <v>132</v>
      </c>
      <c r="G184" s="209"/>
      <c r="H184" s="212">
        <v>115</v>
      </c>
      <c r="I184" s="213"/>
      <c r="J184" s="209"/>
      <c r="K184" s="209"/>
      <c r="L184" s="214"/>
      <c r="M184" s="215"/>
      <c r="N184" s="216"/>
      <c r="O184" s="216"/>
      <c r="P184" s="216"/>
      <c r="Q184" s="216"/>
      <c r="R184" s="216"/>
      <c r="S184" s="216"/>
      <c r="T184" s="217"/>
      <c r="AT184" s="218" t="s">
        <v>129</v>
      </c>
      <c r="AU184" s="218" t="s">
        <v>76</v>
      </c>
      <c r="AV184" s="15" t="s">
        <v>125</v>
      </c>
      <c r="AW184" s="15" t="s">
        <v>31</v>
      </c>
      <c r="AX184" s="15" t="s">
        <v>74</v>
      </c>
      <c r="AY184" s="218" t="s">
        <v>117</v>
      </c>
    </row>
    <row r="185" spans="1:65" s="2" customFormat="1" ht="24.2" hidden="1" customHeight="1">
      <c r="A185" s="34"/>
      <c r="B185" s="35"/>
      <c r="C185" s="168" t="s">
        <v>283</v>
      </c>
      <c r="D185" s="168" t="s">
        <v>120</v>
      </c>
      <c r="E185" s="169" t="s">
        <v>284</v>
      </c>
      <c r="F185" s="170" t="s">
        <v>285</v>
      </c>
      <c r="G185" s="171" t="s">
        <v>206</v>
      </c>
      <c r="H185" s="172">
        <v>75</v>
      </c>
      <c r="I185" s="173"/>
      <c r="J185" s="174">
        <f>ROUND(I185*H185,2)</f>
        <v>0</v>
      </c>
      <c r="K185" s="170" t="s">
        <v>124</v>
      </c>
      <c r="L185" s="39"/>
      <c r="M185" s="175" t="s">
        <v>19</v>
      </c>
      <c r="N185" s="176" t="s">
        <v>40</v>
      </c>
      <c r="O185" s="64"/>
      <c r="P185" s="177">
        <f>O185*H185</f>
        <v>0</v>
      </c>
      <c r="Q185" s="177">
        <v>0</v>
      </c>
      <c r="R185" s="177">
        <f>Q185*H185</f>
        <v>0</v>
      </c>
      <c r="S185" s="177">
        <v>0</v>
      </c>
      <c r="T185" s="17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79" t="s">
        <v>213</v>
      </c>
      <c r="AT185" s="179" t="s">
        <v>120</v>
      </c>
      <c r="AU185" s="179" t="s">
        <v>76</v>
      </c>
      <c r="AY185" s="17" t="s">
        <v>117</v>
      </c>
      <c r="BE185" s="180">
        <f>IF(N185="základní",J185,0)</f>
        <v>0</v>
      </c>
      <c r="BF185" s="180">
        <f>IF(N185="snížená",J185,0)</f>
        <v>0</v>
      </c>
      <c r="BG185" s="180">
        <f>IF(N185="zákl. přenesená",J185,0)</f>
        <v>0</v>
      </c>
      <c r="BH185" s="180">
        <f>IF(N185="sníž. přenesená",J185,0)</f>
        <v>0</v>
      </c>
      <c r="BI185" s="180">
        <f>IF(N185="nulová",J185,0)</f>
        <v>0</v>
      </c>
      <c r="BJ185" s="17" t="s">
        <v>74</v>
      </c>
      <c r="BK185" s="180">
        <f>ROUND(I185*H185,2)</f>
        <v>0</v>
      </c>
      <c r="BL185" s="17" t="s">
        <v>213</v>
      </c>
      <c r="BM185" s="179" t="s">
        <v>286</v>
      </c>
    </row>
    <row r="186" spans="1:65" s="2" customFormat="1" ht="11.25" hidden="1">
      <c r="A186" s="34"/>
      <c r="B186" s="35"/>
      <c r="C186" s="36"/>
      <c r="D186" s="181" t="s">
        <v>127</v>
      </c>
      <c r="E186" s="36"/>
      <c r="F186" s="182" t="s">
        <v>287</v>
      </c>
      <c r="G186" s="36"/>
      <c r="H186" s="36"/>
      <c r="I186" s="183"/>
      <c r="J186" s="36"/>
      <c r="K186" s="36"/>
      <c r="L186" s="39"/>
      <c r="M186" s="184"/>
      <c r="N186" s="185"/>
      <c r="O186" s="64"/>
      <c r="P186" s="64"/>
      <c r="Q186" s="64"/>
      <c r="R186" s="64"/>
      <c r="S186" s="64"/>
      <c r="T186" s="65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T186" s="17" t="s">
        <v>127</v>
      </c>
      <c r="AU186" s="17" t="s">
        <v>76</v>
      </c>
    </row>
    <row r="187" spans="1:65" s="2" customFormat="1" ht="24.2" hidden="1" customHeight="1">
      <c r="A187" s="34"/>
      <c r="B187" s="35"/>
      <c r="C187" s="219" t="s">
        <v>288</v>
      </c>
      <c r="D187" s="219" t="s">
        <v>139</v>
      </c>
      <c r="E187" s="220" t="s">
        <v>289</v>
      </c>
      <c r="F187" s="221" t="s">
        <v>290</v>
      </c>
      <c r="G187" s="222" t="s">
        <v>206</v>
      </c>
      <c r="H187" s="223">
        <v>86.25</v>
      </c>
      <c r="I187" s="224"/>
      <c r="J187" s="225">
        <f>ROUND(I187*H187,2)</f>
        <v>0</v>
      </c>
      <c r="K187" s="221" t="s">
        <v>124</v>
      </c>
      <c r="L187" s="226"/>
      <c r="M187" s="227" t="s">
        <v>19</v>
      </c>
      <c r="N187" s="228" t="s">
        <v>40</v>
      </c>
      <c r="O187" s="64"/>
      <c r="P187" s="177">
        <f>O187*H187</f>
        <v>0</v>
      </c>
      <c r="Q187" s="177">
        <v>1.2E-4</v>
      </c>
      <c r="R187" s="177">
        <f>Q187*H187</f>
        <v>1.035E-2</v>
      </c>
      <c r="S187" s="177">
        <v>0</v>
      </c>
      <c r="T187" s="17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79" t="s">
        <v>232</v>
      </c>
      <c r="AT187" s="179" t="s">
        <v>139</v>
      </c>
      <c r="AU187" s="179" t="s">
        <v>76</v>
      </c>
      <c r="AY187" s="17" t="s">
        <v>117</v>
      </c>
      <c r="BE187" s="180">
        <f>IF(N187="základní",J187,0)</f>
        <v>0</v>
      </c>
      <c r="BF187" s="180">
        <f>IF(N187="snížená",J187,0)</f>
        <v>0</v>
      </c>
      <c r="BG187" s="180">
        <f>IF(N187="zákl. přenesená",J187,0)</f>
        <v>0</v>
      </c>
      <c r="BH187" s="180">
        <f>IF(N187="sníž. přenesená",J187,0)</f>
        <v>0</v>
      </c>
      <c r="BI187" s="180">
        <f>IF(N187="nulová",J187,0)</f>
        <v>0</v>
      </c>
      <c r="BJ187" s="17" t="s">
        <v>74</v>
      </c>
      <c r="BK187" s="180">
        <f>ROUND(I187*H187,2)</f>
        <v>0</v>
      </c>
      <c r="BL187" s="17" t="s">
        <v>213</v>
      </c>
      <c r="BM187" s="179" t="s">
        <v>291</v>
      </c>
    </row>
    <row r="188" spans="1:65" s="14" customFormat="1" ht="11.25" hidden="1">
      <c r="B188" s="197"/>
      <c r="C188" s="198"/>
      <c r="D188" s="188" t="s">
        <v>129</v>
      </c>
      <c r="E188" s="199" t="s">
        <v>19</v>
      </c>
      <c r="F188" s="200" t="s">
        <v>292</v>
      </c>
      <c r="G188" s="198"/>
      <c r="H188" s="201">
        <v>86.25</v>
      </c>
      <c r="I188" s="202"/>
      <c r="J188" s="198"/>
      <c r="K188" s="198"/>
      <c r="L188" s="203"/>
      <c r="M188" s="204"/>
      <c r="N188" s="205"/>
      <c r="O188" s="205"/>
      <c r="P188" s="205"/>
      <c r="Q188" s="205"/>
      <c r="R188" s="205"/>
      <c r="S188" s="205"/>
      <c r="T188" s="206"/>
      <c r="AT188" s="207" t="s">
        <v>129</v>
      </c>
      <c r="AU188" s="207" t="s">
        <v>76</v>
      </c>
      <c r="AV188" s="14" t="s">
        <v>76</v>
      </c>
      <c r="AW188" s="14" t="s">
        <v>31</v>
      </c>
      <c r="AX188" s="14" t="s">
        <v>69</v>
      </c>
      <c r="AY188" s="207" t="s">
        <v>117</v>
      </c>
    </row>
    <row r="189" spans="1:65" s="15" customFormat="1" ht="11.25" hidden="1">
      <c r="B189" s="208"/>
      <c r="C189" s="209"/>
      <c r="D189" s="188" t="s">
        <v>129</v>
      </c>
      <c r="E189" s="210" t="s">
        <v>19</v>
      </c>
      <c r="F189" s="211" t="s">
        <v>132</v>
      </c>
      <c r="G189" s="209"/>
      <c r="H189" s="212">
        <v>86.25</v>
      </c>
      <c r="I189" s="213"/>
      <c r="J189" s="209"/>
      <c r="K189" s="209"/>
      <c r="L189" s="214"/>
      <c r="M189" s="215"/>
      <c r="N189" s="216"/>
      <c r="O189" s="216"/>
      <c r="P189" s="216"/>
      <c r="Q189" s="216"/>
      <c r="R189" s="216"/>
      <c r="S189" s="216"/>
      <c r="T189" s="217"/>
      <c r="AT189" s="218" t="s">
        <v>129</v>
      </c>
      <c r="AU189" s="218" t="s">
        <v>76</v>
      </c>
      <c r="AV189" s="15" t="s">
        <v>125</v>
      </c>
      <c r="AW189" s="15" t="s">
        <v>31</v>
      </c>
      <c r="AX189" s="15" t="s">
        <v>74</v>
      </c>
      <c r="AY189" s="218" t="s">
        <v>117</v>
      </c>
    </row>
    <row r="190" spans="1:65" s="2" customFormat="1" ht="33" hidden="1" customHeight="1">
      <c r="A190" s="34"/>
      <c r="B190" s="35"/>
      <c r="C190" s="168" t="s">
        <v>293</v>
      </c>
      <c r="D190" s="168" t="s">
        <v>120</v>
      </c>
      <c r="E190" s="169" t="s">
        <v>294</v>
      </c>
      <c r="F190" s="170" t="s">
        <v>295</v>
      </c>
      <c r="G190" s="171" t="s">
        <v>206</v>
      </c>
      <c r="H190" s="172">
        <v>100</v>
      </c>
      <c r="I190" s="173"/>
      <c r="J190" s="174">
        <f>ROUND(I190*H190,2)</f>
        <v>0</v>
      </c>
      <c r="K190" s="170" t="s">
        <v>124</v>
      </c>
      <c r="L190" s="39"/>
      <c r="M190" s="175" t="s">
        <v>19</v>
      </c>
      <c r="N190" s="176" t="s">
        <v>40</v>
      </c>
      <c r="O190" s="64"/>
      <c r="P190" s="177">
        <f>O190*H190</f>
        <v>0</v>
      </c>
      <c r="Q190" s="177">
        <v>0</v>
      </c>
      <c r="R190" s="177">
        <f>Q190*H190</f>
        <v>0</v>
      </c>
      <c r="S190" s="177">
        <v>0</v>
      </c>
      <c r="T190" s="17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79" t="s">
        <v>213</v>
      </c>
      <c r="AT190" s="179" t="s">
        <v>120</v>
      </c>
      <c r="AU190" s="179" t="s">
        <v>76</v>
      </c>
      <c r="AY190" s="17" t="s">
        <v>117</v>
      </c>
      <c r="BE190" s="180">
        <f>IF(N190="základní",J190,0)</f>
        <v>0</v>
      </c>
      <c r="BF190" s="180">
        <f>IF(N190="snížená",J190,0)</f>
        <v>0</v>
      </c>
      <c r="BG190" s="180">
        <f>IF(N190="zákl. přenesená",J190,0)</f>
        <v>0</v>
      </c>
      <c r="BH190" s="180">
        <f>IF(N190="sníž. přenesená",J190,0)</f>
        <v>0</v>
      </c>
      <c r="BI190" s="180">
        <f>IF(N190="nulová",J190,0)</f>
        <v>0</v>
      </c>
      <c r="BJ190" s="17" t="s">
        <v>74</v>
      </c>
      <c r="BK190" s="180">
        <f>ROUND(I190*H190,2)</f>
        <v>0</v>
      </c>
      <c r="BL190" s="17" t="s">
        <v>213</v>
      </c>
      <c r="BM190" s="179" t="s">
        <v>296</v>
      </c>
    </row>
    <row r="191" spans="1:65" s="2" customFormat="1" ht="11.25" hidden="1">
      <c r="A191" s="34"/>
      <c r="B191" s="35"/>
      <c r="C191" s="36"/>
      <c r="D191" s="181" t="s">
        <v>127</v>
      </c>
      <c r="E191" s="36"/>
      <c r="F191" s="182" t="s">
        <v>297</v>
      </c>
      <c r="G191" s="36"/>
      <c r="H191" s="36"/>
      <c r="I191" s="183"/>
      <c r="J191" s="36"/>
      <c r="K191" s="36"/>
      <c r="L191" s="39"/>
      <c r="M191" s="184"/>
      <c r="N191" s="185"/>
      <c r="O191" s="64"/>
      <c r="P191" s="64"/>
      <c r="Q191" s="64"/>
      <c r="R191" s="64"/>
      <c r="S191" s="64"/>
      <c r="T191" s="65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T191" s="17" t="s">
        <v>127</v>
      </c>
      <c r="AU191" s="17" t="s">
        <v>76</v>
      </c>
    </row>
    <row r="192" spans="1:65" s="2" customFormat="1" ht="24.2" hidden="1" customHeight="1">
      <c r="A192" s="34"/>
      <c r="B192" s="35"/>
      <c r="C192" s="219" t="s">
        <v>298</v>
      </c>
      <c r="D192" s="219" t="s">
        <v>139</v>
      </c>
      <c r="E192" s="220" t="s">
        <v>299</v>
      </c>
      <c r="F192" s="221" t="s">
        <v>300</v>
      </c>
      <c r="G192" s="222" t="s">
        <v>206</v>
      </c>
      <c r="H192" s="223">
        <v>115</v>
      </c>
      <c r="I192" s="224"/>
      <c r="J192" s="225">
        <f>ROUND(I192*H192,2)</f>
        <v>0</v>
      </c>
      <c r="K192" s="221" t="s">
        <v>124</v>
      </c>
      <c r="L192" s="226"/>
      <c r="M192" s="227" t="s">
        <v>19</v>
      </c>
      <c r="N192" s="228" t="s">
        <v>40</v>
      </c>
      <c r="O192" s="64"/>
      <c r="P192" s="177">
        <f>O192*H192</f>
        <v>0</v>
      </c>
      <c r="Q192" s="177">
        <v>1.7000000000000001E-4</v>
      </c>
      <c r="R192" s="177">
        <f>Q192*H192</f>
        <v>1.9550000000000001E-2</v>
      </c>
      <c r="S192" s="177">
        <v>0</v>
      </c>
      <c r="T192" s="17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79" t="s">
        <v>232</v>
      </c>
      <c r="AT192" s="179" t="s">
        <v>139</v>
      </c>
      <c r="AU192" s="179" t="s">
        <v>76</v>
      </c>
      <c r="AY192" s="17" t="s">
        <v>117</v>
      </c>
      <c r="BE192" s="180">
        <f>IF(N192="základní",J192,0)</f>
        <v>0</v>
      </c>
      <c r="BF192" s="180">
        <f>IF(N192="snížená",J192,0)</f>
        <v>0</v>
      </c>
      <c r="BG192" s="180">
        <f>IF(N192="zákl. přenesená",J192,0)</f>
        <v>0</v>
      </c>
      <c r="BH192" s="180">
        <f>IF(N192="sníž. přenesená",J192,0)</f>
        <v>0</v>
      </c>
      <c r="BI192" s="180">
        <f>IF(N192="nulová",J192,0)</f>
        <v>0</v>
      </c>
      <c r="BJ192" s="17" t="s">
        <v>74</v>
      </c>
      <c r="BK192" s="180">
        <f>ROUND(I192*H192,2)</f>
        <v>0</v>
      </c>
      <c r="BL192" s="17" t="s">
        <v>213</v>
      </c>
      <c r="BM192" s="179" t="s">
        <v>301</v>
      </c>
    </row>
    <row r="193" spans="1:65" s="14" customFormat="1" ht="11.25" hidden="1">
      <c r="B193" s="197"/>
      <c r="C193" s="198"/>
      <c r="D193" s="188" t="s">
        <v>129</v>
      </c>
      <c r="E193" s="199" t="s">
        <v>19</v>
      </c>
      <c r="F193" s="200" t="s">
        <v>282</v>
      </c>
      <c r="G193" s="198"/>
      <c r="H193" s="201">
        <v>115</v>
      </c>
      <c r="I193" s="202"/>
      <c r="J193" s="198"/>
      <c r="K193" s="198"/>
      <c r="L193" s="203"/>
      <c r="M193" s="204"/>
      <c r="N193" s="205"/>
      <c r="O193" s="205"/>
      <c r="P193" s="205"/>
      <c r="Q193" s="205"/>
      <c r="R193" s="205"/>
      <c r="S193" s="205"/>
      <c r="T193" s="206"/>
      <c r="AT193" s="207" t="s">
        <v>129</v>
      </c>
      <c r="AU193" s="207" t="s">
        <v>76</v>
      </c>
      <c r="AV193" s="14" t="s">
        <v>76</v>
      </c>
      <c r="AW193" s="14" t="s">
        <v>31</v>
      </c>
      <c r="AX193" s="14" t="s">
        <v>69</v>
      </c>
      <c r="AY193" s="207" t="s">
        <v>117</v>
      </c>
    </row>
    <row r="194" spans="1:65" s="15" customFormat="1" ht="11.25" hidden="1">
      <c r="B194" s="208"/>
      <c r="C194" s="209"/>
      <c r="D194" s="188" t="s">
        <v>129</v>
      </c>
      <c r="E194" s="210" t="s">
        <v>19</v>
      </c>
      <c r="F194" s="211" t="s">
        <v>132</v>
      </c>
      <c r="G194" s="209"/>
      <c r="H194" s="212">
        <v>115</v>
      </c>
      <c r="I194" s="213"/>
      <c r="J194" s="209"/>
      <c r="K194" s="209"/>
      <c r="L194" s="214"/>
      <c r="M194" s="215"/>
      <c r="N194" s="216"/>
      <c r="O194" s="216"/>
      <c r="P194" s="216"/>
      <c r="Q194" s="216"/>
      <c r="R194" s="216"/>
      <c r="S194" s="216"/>
      <c r="T194" s="217"/>
      <c r="AT194" s="218" t="s">
        <v>129</v>
      </c>
      <c r="AU194" s="218" t="s">
        <v>76</v>
      </c>
      <c r="AV194" s="15" t="s">
        <v>125</v>
      </c>
      <c r="AW194" s="15" t="s">
        <v>31</v>
      </c>
      <c r="AX194" s="15" t="s">
        <v>74</v>
      </c>
      <c r="AY194" s="218" t="s">
        <v>117</v>
      </c>
    </row>
    <row r="195" spans="1:65" s="2" customFormat="1" ht="33" hidden="1" customHeight="1">
      <c r="A195" s="34"/>
      <c r="B195" s="35"/>
      <c r="C195" s="168" t="s">
        <v>232</v>
      </c>
      <c r="D195" s="168" t="s">
        <v>120</v>
      </c>
      <c r="E195" s="169" t="s">
        <v>294</v>
      </c>
      <c r="F195" s="170" t="s">
        <v>295</v>
      </c>
      <c r="G195" s="171" t="s">
        <v>206</v>
      </c>
      <c r="H195" s="172">
        <v>15</v>
      </c>
      <c r="I195" s="173"/>
      <c r="J195" s="174">
        <f>ROUND(I195*H195,2)</f>
        <v>0</v>
      </c>
      <c r="K195" s="170" t="s">
        <v>124</v>
      </c>
      <c r="L195" s="39"/>
      <c r="M195" s="175" t="s">
        <v>19</v>
      </c>
      <c r="N195" s="176" t="s">
        <v>40</v>
      </c>
      <c r="O195" s="64"/>
      <c r="P195" s="177">
        <f>O195*H195</f>
        <v>0</v>
      </c>
      <c r="Q195" s="177">
        <v>0</v>
      </c>
      <c r="R195" s="177">
        <f>Q195*H195</f>
        <v>0</v>
      </c>
      <c r="S195" s="177">
        <v>0</v>
      </c>
      <c r="T195" s="17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79" t="s">
        <v>213</v>
      </c>
      <c r="AT195" s="179" t="s">
        <v>120</v>
      </c>
      <c r="AU195" s="179" t="s">
        <v>76</v>
      </c>
      <c r="AY195" s="17" t="s">
        <v>117</v>
      </c>
      <c r="BE195" s="180">
        <f>IF(N195="základní",J195,0)</f>
        <v>0</v>
      </c>
      <c r="BF195" s="180">
        <f>IF(N195="snížená",J195,0)</f>
        <v>0</v>
      </c>
      <c r="BG195" s="180">
        <f>IF(N195="zákl. přenesená",J195,0)</f>
        <v>0</v>
      </c>
      <c r="BH195" s="180">
        <f>IF(N195="sníž. přenesená",J195,0)</f>
        <v>0</v>
      </c>
      <c r="BI195" s="180">
        <f>IF(N195="nulová",J195,0)</f>
        <v>0</v>
      </c>
      <c r="BJ195" s="17" t="s">
        <v>74</v>
      </c>
      <c r="BK195" s="180">
        <f>ROUND(I195*H195,2)</f>
        <v>0</v>
      </c>
      <c r="BL195" s="17" t="s">
        <v>213</v>
      </c>
      <c r="BM195" s="179" t="s">
        <v>302</v>
      </c>
    </row>
    <row r="196" spans="1:65" s="2" customFormat="1" ht="11.25" hidden="1">
      <c r="A196" s="34"/>
      <c r="B196" s="35"/>
      <c r="C196" s="36"/>
      <c r="D196" s="181" t="s">
        <v>127</v>
      </c>
      <c r="E196" s="36"/>
      <c r="F196" s="182" t="s">
        <v>297</v>
      </c>
      <c r="G196" s="36"/>
      <c r="H196" s="36"/>
      <c r="I196" s="183"/>
      <c r="J196" s="36"/>
      <c r="K196" s="36"/>
      <c r="L196" s="39"/>
      <c r="M196" s="184"/>
      <c r="N196" s="185"/>
      <c r="O196" s="64"/>
      <c r="P196" s="64"/>
      <c r="Q196" s="64"/>
      <c r="R196" s="64"/>
      <c r="S196" s="64"/>
      <c r="T196" s="65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T196" s="17" t="s">
        <v>127</v>
      </c>
      <c r="AU196" s="17" t="s">
        <v>76</v>
      </c>
    </row>
    <row r="197" spans="1:65" s="2" customFormat="1" ht="24.2" hidden="1" customHeight="1">
      <c r="A197" s="34"/>
      <c r="B197" s="35"/>
      <c r="C197" s="219" t="s">
        <v>303</v>
      </c>
      <c r="D197" s="219" t="s">
        <v>139</v>
      </c>
      <c r="E197" s="220" t="s">
        <v>304</v>
      </c>
      <c r="F197" s="221" t="s">
        <v>305</v>
      </c>
      <c r="G197" s="222" t="s">
        <v>206</v>
      </c>
      <c r="H197" s="223">
        <v>17.25</v>
      </c>
      <c r="I197" s="224"/>
      <c r="J197" s="225">
        <f>ROUND(I197*H197,2)</f>
        <v>0</v>
      </c>
      <c r="K197" s="221" t="s">
        <v>124</v>
      </c>
      <c r="L197" s="226"/>
      <c r="M197" s="227" t="s">
        <v>19</v>
      </c>
      <c r="N197" s="228" t="s">
        <v>40</v>
      </c>
      <c r="O197" s="64"/>
      <c r="P197" s="177">
        <f>O197*H197</f>
        <v>0</v>
      </c>
      <c r="Q197" s="177">
        <v>2.3000000000000001E-4</v>
      </c>
      <c r="R197" s="177">
        <f>Q197*H197</f>
        <v>3.9675000000000005E-3</v>
      </c>
      <c r="S197" s="177">
        <v>0</v>
      </c>
      <c r="T197" s="17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79" t="s">
        <v>232</v>
      </c>
      <c r="AT197" s="179" t="s">
        <v>139</v>
      </c>
      <c r="AU197" s="179" t="s">
        <v>76</v>
      </c>
      <c r="AY197" s="17" t="s">
        <v>117</v>
      </c>
      <c r="BE197" s="180">
        <f>IF(N197="základní",J197,0)</f>
        <v>0</v>
      </c>
      <c r="BF197" s="180">
        <f>IF(N197="snížená",J197,0)</f>
        <v>0</v>
      </c>
      <c r="BG197" s="180">
        <f>IF(N197="zákl. přenesená",J197,0)</f>
        <v>0</v>
      </c>
      <c r="BH197" s="180">
        <f>IF(N197="sníž. přenesená",J197,0)</f>
        <v>0</v>
      </c>
      <c r="BI197" s="180">
        <f>IF(N197="nulová",J197,0)</f>
        <v>0</v>
      </c>
      <c r="BJ197" s="17" t="s">
        <v>74</v>
      </c>
      <c r="BK197" s="180">
        <f>ROUND(I197*H197,2)</f>
        <v>0</v>
      </c>
      <c r="BL197" s="17" t="s">
        <v>213</v>
      </c>
      <c r="BM197" s="179" t="s">
        <v>306</v>
      </c>
    </row>
    <row r="198" spans="1:65" s="14" customFormat="1" ht="11.25" hidden="1">
      <c r="B198" s="197"/>
      <c r="C198" s="198"/>
      <c r="D198" s="188" t="s">
        <v>129</v>
      </c>
      <c r="E198" s="199" t="s">
        <v>19</v>
      </c>
      <c r="F198" s="200" t="s">
        <v>307</v>
      </c>
      <c r="G198" s="198"/>
      <c r="H198" s="201">
        <v>17.25</v>
      </c>
      <c r="I198" s="202"/>
      <c r="J198" s="198"/>
      <c r="K198" s="198"/>
      <c r="L198" s="203"/>
      <c r="M198" s="204"/>
      <c r="N198" s="205"/>
      <c r="O198" s="205"/>
      <c r="P198" s="205"/>
      <c r="Q198" s="205"/>
      <c r="R198" s="205"/>
      <c r="S198" s="205"/>
      <c r="T198" s="206"/>
      <c r="AT198" s="207" t="s">
        <v>129</v>
      </c>
      <c r="AU198" s="207" t="s">
        <v>76</v>
      </c>
      <c r="AV198" s="14" t="s">
        <v>76</v>
      </c>
      <c r="AW198" s="14" t="s">
        <v>31</v>
      </c>
      <c r="AX198" s="14" t="s">
        <v>69</v>
      </c>
      <c r="AY198" s="207" t="s">
        <v>117</v>
      </c>
    </row>
    <row r="199" spans="1:65" s="15" customFormat="1" ht="11.25" hidden="1">
      <c r="B199" s="208"/>
      <c r="C199" s="209"/>
      <c r="D199" s="188" t="s">
        <v>129</v>
      </c>
      <c r="E199" s="210" t="s">
        <v>19</v>
      </c>
      <c r="F199" s="211" t="s">
        <v>132</v>
      </c>
      <c r="G199" s="209"/>
      <c r="H199" s="212">
        <v>17.25</v>
      </c>
      <c r="I199" s="213"/>
      <c r="J199" s="209"/>
      <c r="K199" s="209"/>
      <c r="L199" s="214"/>
      <c r="M199" s="215"/>
      <c r="N199" s="216"/>
      <c r="O199" s="216"/>
      <c r="P199" s="216"/>
      <c r="Q199" s="216"/>
      <c r="R199" s="216"/>
      <c r="S199" s="216"/>
      <c r="T199" s="217"/>
      <c r="AT199" s="218" t="s">
        <v>129</v>
      </c>
      <c r="AU199" s="218" t="s">
        <v>76</v>
      </c>
      <c r="AV199" s="15" t="s">
        <v>125</v>
      </c>
      <c r="AW199" s="15" t="s">
        <v>31</v>
      </c>
      <c r="AX199" s="15" t="s">
        <v>74</v>
      </c>
      <c r="AY199" s="218" t="s">
        <v>117</v>
      </c>
    </row>
    <row r="200" spans="1:65" s="2" customFormat="1" ht="33" hidden="1" customHeight="1">
      <c r="A200" s="34"/>
      <c r="B200" s="35"/>
      <c r="C200" s="168" t="s">
        <v>308</v>
      </c>
      <c r="D200" s="168" t="s">
        <v>120</v>
      </c>
      <c r="E200" s="169" t="s">
        <v>294</v>
      </c>
      <c r="F200" s="170" t="s">
        <v>295</v>
      </c>
      <c r="G200" s="171" t="s">
        <v>206</v>
      </c>
      <c r="H200" s="172">
        <v>10</v>
      </c>
      <c r="I200" s="173"/>
      <c r="J200" s="174">
        <f>ROUND(I200*H200,2)</f>
        <v>0</v>
      </c>
      <c r="K200" s="170" t="s">
        <v>124</v>
      </c>
      <c r="L200" s="39"/>
      <c r="M200" s="175" t="s">
        <v>19</v>
      </c>
      <c r="N200" s="176" t="s">
        <v>40</v>
      </c>
      <c r="O200" s="64"/>
      <c r="P200" s="177">
        <f>O200*H200</f>
        <v>0</v>
      </c>
      <c r="Q200" s="177">
        <v>0</v>
      </c>
      <c r="R200" s="177">
        <f>Q200*H200</f>
        <v>0</v>
      </c>
      <c r="S200" s="177">
        <v>0</v>
      </c>
      <c r="T200" s="17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79" t="s">
        <v>213</v>
      </c>
      <c r="AT200" s="179" t="s">
        <v>120</v>
      </c>
      <c r="AU200" s="179" t="s">
        <v>76</v>
      </c>
      <c r="AY200" s="17" t="s">
        <v>117</v>
      </c>
      <c r="BE200" s="180">
        <f>IF(N200="základní",J200,0)</f>
        <v>0</v>
      </c>
      <c r="BF200" s="180">
        <f>IF(N200="snížená",J200,0)</f>
        <v>0</v>
      </c>
      <c r="BG200" s="180">
        <f>IF(N200="zákl. přenesená",J200,0)</f>
        <v>0</v>
      </c>
      <c r="BH200" s="180">
        <f>IF(N200="sníž. přenesená",J200,0)</f>
        <v>0</v>
      </c>
      <c r="BI200" s="180">
        <f>IF(N200="nulová",J200,0)</f>
        <v>0</v>
      </c>
      <c r="BJ200" s="17" t="s">
        <v>74</v>
      </c>
      <c r="BK200" s="180">
        <f>ROUND(I200*H200,2)</f>
        <v>0</v>
      </c>
      <c r="BL200" s="17" t="s">
        <v>213</v>
      </c>
      <c r="BM200" s="179" t="s">
        <v>309</v>
      </c>
    </row>
    <row r="201" spans="1:65" s="2" customFormat="1" ht="11.25" hidden="1">
      <c r="A201" s="34"/>
      <c r="B201" s="35"/>
      <c r="C201" s="36"/>
      <c r="D201" s="181" t="s">
        <v>127</v>
      </c>
      <c r="E201" s="36"/>
      <c r="F201" s="182" t="s">
        <v>297</v>
      </c>
      <c r="G201" s="36"/>
      <c r="H201" s="36"/>
      <c r="I201" s="183"/>
      <c r="J201" s="36"/>
      <c r="K201" s="36"/>
      <c r="L201" s="39"/>
      <c r="M201" s="184"/>
      <c r="N201" s="185"/>
      <c r="O201" s="64"/>
      <c r="P201" s="64"/>
      <c r="Q201" s="64"/>
      <c r="R201" s="64"/>
      <c r="S201" s="64"/>
      <c r="T201" s="65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T201" s="17" t="s">
        <v>127</v>
      </c>
      <c r="AU201" s="17" t="s">
        <v>76</v>
      </c>
    </row>
    <row r="202" spans="1:65" s="2" customFormat="1" ht="24.2" hidden="1" customHeight="1">
      <c r="A202" s="34"/>
      <c r="B202" s="35"/>
      <c r="C202" s="219" t="s">
        <v>310</v>
      </c>
      <c r="D202" s="219" t="s">
        <v>139</v>
      </c>
      <c r="E202" s="220" t="s">
        <v>311</v>
      </c>
      <c r="F202" s="221" t="s">
        <v>312</v>
      </c>
      <c r="G202" s="222" t="s">
        <v>206</v>
      </c>
      <c r="H202" s="223">
        <v>11.5</v>
      </c>
      <c r="I202" s="224"/>
      <c r="J202" s="225">
        <f>ROUND(I202*H202,2)</f>
        <v>0</v>
      </c>
      <c r="K202" s="221" t="s">
        <v>124</v>
      </c>
      <c r="L202" s="226"/>
      <c r="M202" s="227" t="s">
        <v>19</v>
      </c>
      <c r="N202" s="228" t="s">
        <v>40</v>
      </c>
      <c r="O202" s="64"/>
      <c r="P202" s="177">
        <f>O202*H202</f>
        <v>0</v>
      </c>
      <c r="Q202" s="177">
        <v>3.5E-4</v>
      </c>
      <c r="R202" s="177">
        <f>Q202*H202</f>
        <v>4.0249999999999999E-3</v>
      </c>
      <c r="S202" s="177">
        <v>0</v>
      </c>
      <c r="T202" s="17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79" t="s">
        <v>232</v>
      </c>
      <c r="AT202" s="179" t="s">
        <v>139</v>
      </c>
      <c r="AU202" s="179" t="s">
        <v>76</v>
      </c>
      <c r="AY202" s="17" t="s">
        <v>117</v>
      </c>
      <c r="BE202" s="180">
        <f>IF(N202="základní",J202,0)</f>
        <v>0</v>
      </c>
      <c r="BF202" s="180">
        <f>IF(N202="snížená",J202,0)</f>
        <v>0</v>
      </c>
      <c r="BG202" s="180">
        <f>IF(N202="zákl. přenesená",J202,0)</f>
        <v>0</v>
      </c>
      <c r="BH202" s="180">
        <f>IF(N202="sníž. přenesená",J202,0)</f>
        <v>0</v>
      </c>
      <c r="BI202" s="180">
        <f>IF(N202="nulová",J202,0)</f>
        <v>0</v>
      </c>
      <c r="BJ202" s="17" t="s">
        <v>74</v>
      </c>
      <c r="BK202" s="180">
        <f>ROUND(I202*H202,2)</f>
        <v>0</v>
      </c>
      <c r="BL202" s="17" t="s">
        <v>213</v>
      </c>
      <c r="BM202" s="179" t="s">
        <v>313</v>
      </c>
    </row>
    <row r="203" spans="1:65" s="14" customFormat="1" ht="11.25" hidden="1">
      <c r="B203" s="197"/>
      <c r="C203" s="198"/>
      <c r="D203" s="188" t="s">
        <v>129</v>
      </c>
      <c r="E203" s="199" t="s">
        <v>19</v>
      </c>
      <c r="F203" s="200" t="s">
        <v>314</v>
      </c>
      <c r="G203" s="198"/>
      <c r="H203" s="201">
        <v>11.5</v>
      </c>
      <c r="I203" s="202"/>
      <c r="J203" s="198"/>
      <c r="K203" s="198"/>
      <c r="L203" s="203"/>
      <c r="M203" s="204"/>
      <c r="N203" s="205"/>
      <c r="O203" s="205"/>
      <c r="P203" s="205"/>
      <c r="Q203" s="205"/>
      <c r="R203" s="205"/>
      <c r="S203" s="205"/>
      <c r="T203" s="206"/>
      <c r="AT203" s="207" t="s">
        <v>129</v>
      </c>
      <c r="AU203" s="207" t="s">
        <v>76</v>
      </c>
      <c r="AV203" s="14" t="s">
        <v>76</v>
      </c>
      <c r="AW203" s="14" t="s">
        <v>31</v>
      </c>
      <c r="AX203" s="14" t="s">
        <v>69</v>
      </c>
      <c r="AY203" s="207" t="s">
        <v>117</v>
      </c>
    </row>
    <row r="204" spans="1:65" s="15" customFormat="1" ht="11.25" hidden="1">
      <c r="B204" s="208"/>
      <c r="C204" s="209"/>
      <c r="D204" s="188" t="s">
        <v>129</v>
      </c>
      <c r="E204" s="210" t="s">
        <v>19</v>
      </c>
      <c r="F204" s="211" t="s">
        <v>132</v>
      </c>
      <c r="G204" s="209"/>
      <c r="H204" s="212">
        <v>11.5</v>
      </c>
      <c r="I204" s="213"/>
      <c r="J204" s="209"/>
      <c r="K204" s="209"/>
      <c r="L204" s="214"/>
      <c r="M204" s="215"/>
      <c r="N204" s="216"/>
      <c r="O204" s="216"/>
      <c r="P204" s="216"/>
      <c r="Q204" s="216"/>
      <c r="R204" s="216"/>
      <c r="S204" s="216"/>
      <c r="T204" s="217"/>
      <c r="AT204" s="218" t="s">
        <v>129</v>
      </c>
      <c r="AU204" s="218" t="s">
        <v>76</v>
      </c>
      <c r="AV204" s="15" t="s">
        <v>125</v>
      </c>
      <c r="AW204" s="15" t="s">
        <v>31</v>
      </c>
      <c r="AX204" s="15" t="s">
        <v>74</v>
      </c>
      <c r="AY204" s="218" t="s">
        <v>117</v>
      </c>
    </row>
    <row r="205" spans="1:65" s="2" customFormat="1" ht="33" hidden="1" customHeight="1">
      <c r="A205" s="34"/>
      <c r="B205" s="35"/>
      <c r="C205" s="168" t="s">
        <v>315</v>
      </c>
      <c r="D205" s="168" t="s">
        <v>120</v>
      </c>
      <c r="E205" s="169" t="s">
        <v>316</v>
      </c>
      <c r="F205" s="170" t="s">
        <v>317</v>
      </c>
      <c r="G205" s="171" t="s">
        <v>206</v>
      </c>
      <c r="H205" s="172">
        <v>10</v>
      </c>
      <c r="I205" s="173"/>
      <c r="J205" s="174">
        <f>ROUND(I205*H205,2)</f>
        <v>0</v>
      </c>
      <c r="K205" s="170" t="s">
        <v>124</v>
      </c>
      <c r="L205" s="39"/>
      <c r="M205" s="175" t="s">
        <v>19</v>
      </c>
      <c r="N205" s="176" t="s">
        <v>40</v>
      </c>
      <c r="O205" s="64"/>
      <c r="P205" s="177">
        <f>O205*H205</f>
        <v>0</v>
      </c>
      <c r="Q205" s="177">
        <v>0</v>
      </c>
      <c r="R205" s="177">
        <f>Q205*H205</f>
        <v>0</v>
      </c>
      <c r="S205" s="177">
        <v>0</v>
      </c>
      <c r="T205" s="17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79" t="s">
        <v>213</v>
      </c>
      <c r="AT205" s="179" t="s">
        <v>120</v>
      </c>
      <c r="AU205" s="179" t="s">
        <v>76</v>
      </c>
      <c r="AY205" s="17" t="s">
        <v>117</v>
      </c>
      <c r="BE205" s="180">
        <f>IF(N205="základní",J205,0)</f>
        <v>0</v>
      </c>
      <c r="BF205" s="180">
        <f>IF(N205="snížená",J205,0)</f>
        <v>0</v>
      </c>
      <c r="BG205" s="180">
        <f>IF(N205="zákl. přenesená",J205,0)</f>
        <v>0</v>
      </c>
      <c r="BH205" s="180">
        <f>IF(N205="sníž. přenesená",J205,0)</f>
        <v>0</v>
      </c>
      <c r="BI205" s="180">
        <f>IF(N205="nulová",J205,0)</f>
        <v>0</v>
      </c>
      <c r="BJ205" s="17" t="s">
        <v>74</v>
      </c>
      <c r="BK205" s="180">
        <f>ROUND(I205*H205,2)</f>
        <v>0</v>
      </c>
      <c r="BL205" s="17" t="s">
        <v>213</v>
      </c>
      <c r="BM205" s="179" t="s">
        <v>318</v>
      </c>
    </row>
    <row r="206" spans="1:65" s="2" customFormat="1" ht="11.25" hidden="1">
      <c r="A206" s="34"/>
      <c r="B206" s="35"/>
      <c r="C206" s="36"/>
      <c r="D206" s="181" t="s">
        <v>127</v>
      </c>
      <c r="E206" s="36"/>
      <c r="F206" s="182" t="s">
        <v>319</v>
      </c>
      <c r="G206" s="36"/>
      <c r="H206" s="36"/>
      <c r="I206" s="183"/>
      <c r="J206" s="36"/>
      <c r="K206" s="36"/>
      <c r="L206" s="39"/>
      <c r="M206" s="184"/>
      <c r="N206" s="185"/>
      <c r="O206" s="64"/>
      <c r="P206" s="64"/>
      <c r="Q206" s="64"/>
      <c r="R206" s="64"/>
      <c r="S206" s="64"/>
      <c r="T206" s="65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T206" s="17" t="s">
        <v>127</v>
      </c>
      <c r="AU206" s="17" t="s">
        <v>76</v>
      </c>
    </row>
    <row r="207" spans="1:65" s="2" customFormat="1" ht="24.2" hidden="1" customHeight="1">
      <c r="A207" s="34"/>
      <c r="B207" s="35"/>
      <c r="C207" s="219" t="s">
        <v>320</v>
      </c>
      <c r="D207" s="219" t="s">
        <v>139</v>
      </c>
      <c r="E207" s="220" t="s">
        <v>321</v>
      </c>
      <c r="F207" s="221" t="s">
        <v>322</v>
      </c>
      <c r="G207" s="222" t="s">
        <v>206</v>
      </c>
      <c r="H207" s="223">
        <v>11.5</v>
      </c>
      <c r="I207" s="224"/>
      <c r="J207" s="225">
        <f>ROUND(I207*H207,2)</f>
        <v>0</v>
      </c>
      <c r="K207" s="221" t="s">
        <v>124</v>
      </c>
      <c r="L207" s="226"/>
      <c r="M207" s="227" t="s">
        <v>19</v>
      </c>
      <c r="N207" s="228" t="s">
        <v>40</v>
      </c>
      <c r="O207" s="64"/>
      <c r="P207" s="177">
        <f>O207*H207</f>
        <v>0</v>
      </c>
      <c r="Q207" s="177">
        <v>2.5000000000000001E-4</v>
      </c>
      <c r="R207" s="177">
        <f>Q207*H207</f>
        <v>2.875E-3</v>
      </c>
      <c r="S207" s="177">
        <v>0</v>
      </c>
      <c r="T207" s="17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79" t="s">
        <v>232</v>
      </c>
      <c r="AT207" s="179" t="s">
        <v>139</v>
      </c>
      <c r="AU207" s="179" t="s">
        <v>76</v>
      </c>
      <c r="AY207" s="17" t="s">
        <v>117</v>
      </c>
      <c r="BE207" s="180">
        <f>IF(N207="základní",J207,0)</f>
        <v>0</v>
      </c>
      <c r="BF207" s="180">
        <f>IF(N207="snížená",J207,0)</f>
        <v>0</v>
      </c>
      <c r="BG207" s="180">
        <f>IF(N207="zákl. přenesená",J207,0)</f>
        <v>0</v>
      </c>
      <c r="BH207" s="180">
        <f>IF(N207="sníž. přenesená",J207,0)</f>
        <v>0</v>
      </c>
      <c r="BI207" s="180">
        <f>IF(N207="nulová",J207,0)</f>
        <v>0</v>
      </c>
      <c r="BJ207" s="17" t="s">
        <v>74</v>
      </c>
      <c r="BK207" s="180">
        <f>ROUND(I207*H207,2)</f>
        <v>0</v>
      </c>
      <c r="BL207" s="17" t="s">
        <v>213</v>
      </c>
      <c r="BM207" s="179" t="s">
        <v>323</v>
      </c>
    </row>
    <row r="208" spans="1:65" s="14" customFormat="1" ht="11.25" hidden="1">
      <c r="B208" s="197"/>
      <c r="C208" s="198"/>
      <c r="D208" s="188" t="s">
        <v>129</v>
      </c>
      <c r="E208" s="199" t="s">
        <v>19</v>
      </c>
      <c r="F208" s="200" t="s">
        <v>314</v>
      </c>
      <c r="G208" s="198"/>
      <c r="H208" s="201">
        <v>11.5</v>
      </c>
      <c r="I208" s="202"/>
      <c r="J208" s="198"/>
      <c r="K208" s="198"/>
      <c r="L208" s="203"/>
      <c r="M208" s="204"/>
      <c r="N208" s="205"/>
      <c r="O208" s="205"/>
      <c r="P208" s="205"/>
      <c r="Q208" s="205"/>
      <c r="R208" s="205"/>
      <c r="S208" s="205"/>
      <c r="T208" s="206"/>
      <c r="AT208" s="207" t="s">
        <v>129</v>
      </c>
      <c r="AU208" s="207" t="s">
        <v>76</v>
      </c>
      <c r="AV208" s="14" t="s">
        <v>76</v>
      </c>
      <c r="AW208" s="14" t="s">
        <v>31</v>
      </c>
      <c r="AX208" s="14" t="s">
        <v>69</v>
      </c>
      <c r="AY208" s="207" t="s">
        <v>117</v>
      </c>
    </row>
    <row r="209" spans="1:65" s="15" customFormat="1" ht="11.25" hidden="1">
      <c r="B209" s="208"/>
      <c r="C209" s="209"/>
      <c r="D209" s="188" t="s">
        <v>129</v>
      </c>
      <c r="E209" s="210" t="s">
        <v>19</v>
      </c>
      <c r="F209" s="211" t="s">
        <v>132</v>
      </c>
      <c r="G209" s="209"/>
      <c r="H209" s="212">
        <v>11.5</v>
      </c>
      <c r="I209" s="213"/>
      <c r="J209" s="209"/>
      <c r="K209" s="209"/>
      <c r="L209" s="214"/>
      <c r="M209" s="215"/>
      <c r="N209" s="216"/>
      <c r="O209" s="216"/>
      <c r="P209" s="216"/>
      <c r="Q209" s="216"/>
      <c r="R209" s="216"/>
      <c r="S209" s="216"/>
      <c r="T209" s="217"/>
      <c r="AT209" s="218" t="s">
        <v>129</v>
      </c>
      <c r="AU209" s="218" t="s">
        <v>76</v>
      </c>
      <c r="AV209" s="15" t="s">
        <v>125</v>
      </c>
      <c r="AW209" s="15" t="s">
        <v>31</v>
      </c>
      <c r="AX209" s="15" t="s">
        <v>74</v>
      </c>
      <c r="AY209" s="218" t="s">
        <v>117</v>
      </c>
    </row>
    <row r="210" spans="1:65" s="2" customFormat="1" ht="24.2" hidden="1" customHeight="1">
      <c r="A210" s="34"/>
      <c r="B210" s="35"/>
      <c r="C210" s="168" t="s">
        <v>324</v>
      </c>
      <c r="D210" s="168" t="s">
        <v>120</v>
      </c>
      <c r="E210" s="169" t="s">
        <v>325</v>
      </c>
      <c r="F210" s="170" t="s">
        <v>326</v>
      </c>
      <c r="G210" s="171" t="s">
        <v>206</v>
      </c>
      <c r="H210" s="172">
        <v>150</v>
      </c>
      <c r="I210" s="173"/>
      <c r="J210" s="174">
        <f>ROUND(I210*H210,2)</f>
        <v>0</v>
      </c>
      <c r="K210" s="170" t="s">
        <v>124</v>
      </c>
      <c r="L210" s="39"/>
      <c r="M210" s="175" t="s">
        <v>19</v>
      </c>
      <c r="N210" s="176" t="s">
        <v>40</v>
      </c>
      <c r="O210" s="64"/>
      <c r="P210" s="177">
        <f>O210*H210</f>
        <v>0</v>
      </c>
      <c r="Q210" s="177">
        <v>0</v>
      </c>
      <c r="R210" s="177">
        <f>Q210*H210</f>
        <v>0</v>
      </c>
      <c r="S210" s="177">
        <v>0</v>
      </c>
      <c r="T210" s="17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79" t="s">
        <v>213</v>
      </c>
      <c r="AT210" s="179" t="s">
        <v>120</v>
      </c>
      <c r="AU210" s="179" t="s">
        <v>76</v>
      </c>
      <c r="AY210" s="17" t="s">
        <v>117</v>
      </c>
      <c r="BE210" s="180">
        <f>IF(N210="základní",J210,0)</f>
        <v>0</v>
      </c>
      <c r="BF210" s="180">
        <f>IF(N210="snížená",J210,0)</f>
        <v>0</v>
      </c>
      <c r="BG210" s="180">
        <f>IF(N210="zákl. přenesená",J210,0)</f>
        <v>0</v>
      </c>
      <c r="BH210" s="180">
        <f>IF(N210="sníž. přenesená",J210,0)</f>
        <v>0</v>
      </c>
      <c r="BI210" s="180">
        <f>IF(N210="nulová",J210,0)</f>
        <v>0</v>
      </c>
      <c r="BJ210" s="17" t="s">
        <v>74</v>
      </c>
      <c r="BK210" s="180">
        <f>ROUND(I210*H210,2)</f>
        <v>0</v>
      </c>
      <c r="BL210" s="17" t="s">
        <v>213</v>
      </c>
      <c r="BM210" s="179" t="s">
        <v>327</v>
      </c>
    </row>
    <row r="211" spans="1:65" s="2" customFormat="1" ht="11.25" hidden="1">
      <c r="A211" s="34"/>
      <c r="B211" s="35"/>
      <c r="C211" s="36"/>
      <c r="D211" s="181" t="s">
        <v>127</v>
      </c>
      <c r="E211" s="36"/>
      <c r="F211" s="182" t="s">
        <v>328</v>
      </c>
      <c r="G211" s="36"/>
      <c r="H211" s="36"/>
      <c r="I211" s="183"/>
      <c r="J211" s="36"/>
      <c r="K211" s="36"/>
      <c r="L211" s="39"/>
      <c r="M211" s="184"/>
      <c r="N211" s="185"/>
      <c r="O211" s="64"/>
      <c r="P211" s="64"/>
      <c r="Q211" s="64"/>
      <c r="R211" s="64"/>
      <c r="S211" s="64"/>
      <c r="T211" s="65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T211" s="17" t="s">
        <v>127</v>
      </c>
      <c r="AU211" s="17" t="s">
        <v>76</v>
      </c>
    </row>
    <row r="212" spans="1:65" s="2" customFormat="1" ht="24.2" hidden="1" customHeight="1">
      <c r="A212" s="34"/>
      <c r="B212" s="35"/>
      <c r="C212" s="168" t="s">
        <v>329</v>
      </c>
      <c r="D212" s="168" t="s">
        <v>120</v>
      </c>
      <c r="E212" s="169" t="s">
        <v>330</v>
      </c>
      <c r="F212" s="170" t="s">
        <v>331</v>
      </c>
      <c r="G212" s="171" t="s">
        <v>178</v>
      </c>
      <c r="H212" s="172">
        <v>5</v>
      </c>
      <c r="I212" s="173"/>
      <c r="J212" s="174">
        <f>ROUND(I212*H212,2)</f>
        <v>0</v>
      </c>
      <c r="K212" s="170" t="s">
        <v>124</v>
      </c>
      <c r="L212" s="39"/>
      <c r="M212" s="175" t="s">
        <v>19</v>
      </c>
      <c r="N212" s="176" t="s">
        <v>40</v>
      </c>
      <c r="O212" s="64"/>
      <c r="P212" s="177">
        <f>O212*H212</f>
        <v>0</v>
      </c>
      <c r="Q212" s="177">
        <v>0</v>
      </c>
      <c r="R212" s="177">
        <f>Q212*H212</f>
        <v>0</v>
      </c>
      <c r="S212" s="177">
        <v>0</v>
      </c>
      <c r="T212" s="17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79" t="s">
        <v>213</v>
      </c>
      <c r="AT212" s="179" t="s">
        <v>120</v>
      </c>
      <c r="AU212" s="179" t="s">
        <v>76</v>
      </c>
      <c r="AY212" s="17" t="s">
        <v>117</v>
      </c>
      <c r="BE212" s="180">
        <f>IF(N212="základní",J212,0)</f>
        <v>0</v>
      </c>
      <c r="BF212" s="180">
        <f>IF(N212="snížená",J212,0)</f>
        <v>0</v>
      </c>
      <c r="BG212" s="180">
        <f>IF(N212="zákl. přenesená",J212,0)</f>
        <v>0</v>
      </c>
      <c r="BH212" s="180">
        <f>IF(N212="sníž. přenesená",J212,0)</f>
        <v>0</v>
      </c>
      <c r="BI212" s="180">
        <f>IF(N212="nulová",J212,0)</f>
        <v>0</v>
      </c>
      <c r="BJ212" s="17" t="s">
        <v>74</v>
      </c>
      <c r="BK212" s="180">
        <f>ROUND(I212*H212,2)</f>
        <v>0</v>
      </c>
      <c r="BL212" s="17" t="s">
        <v>213</v>
      </c>
      <c r="BM212" s="179" t="s">
        <v>332</v>
      </c>
    </row>
    <row r="213" spans="1:65" s="2" customFormat="1" ht="11.25" hidden="1">
      <c r="A213" s="34"/>
      <c r="B213" s="35"/>
      <c r="C213" s="36"/>
      <c r="D213" s="181" t="s">
        <v>127</v>
      </c>
      <c r="E213" s="36"/>
      <c r="F213" s="182" t="s">
        <v>333</v>
      </c>
      <c r="G213" s="36"/>
      <c r="H213" s="36"/>
      <c r="I213" s="183"/>
      <c r="J213" s="36"/>
      <c r="K213" s="36"/>
      <c r="L213" s="39"/>
      <c r="M213" s="184"/>
      <c r="N213" s="185"/>
      <c r="O213" s="64"/>
      <c r="P213" s="64"/>
      <c r="Q213" s="64"/>
      <c r="R213" s="64"/>
      <c r="S213" s="64"/>
      <c r="T213" s="65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T213" s="17" t="s">
        <v>127</v>
      </c>
      <c r="AU213" s="17" t="s">
        <v>76</v>
      </c>
    </row>
    <row r="214" spans="1:65" s="2" customFormat="1" ht="24.2" hidden="1" customHeight="1">
      <c r="A214" s="34"/>
      <c r="B214" s="35"/>
      <c r="C214" s="219" t="s">
        <v>334</v>
      </c>
      <c r="D214" s="219" t="s">
        <v>139</v>
      </c>
      <c r="E214" s="220" t="s">
        <v>335</v>
      </c>
      <c r="F214" s="221" t="s">
        <v>336</v>
      </c>
      <c r="G214" s="222" t="s">
        <v>178</v>
      </c>
      <c r="H214" s="223">
        <v>5</v>
      </c>
      <c r="I214" s="224"/>
      <c r="J214" s="225">
        <f>ROUND(I214*H214,2)</f>
        <v>0</v>
      </c>
      <c r="K214" s="221" t="s">
        <v>124</v>
      </c>
      <c r="L214" s="226"/>
      <c r="M214" s="227" t="s">
        <v>19</v>
      </c>
      <c r="N214" s="228" t="s">
        <v>40</v>
      </c>
      <c r="O214" s="64"/>
      <c r="P214" s="177">
        <f>O214*H214</f>
        <v>0</v>
      </c>
      <c r="Q214" s="177">
        <v>9.0000000000000006E-5</v>
      </c>
      <c r="R214" s="177">
        <f>Q214*H214</f>
        <v>4.5000000000000004E-4</v>
      </c>
      <c r="S214" s="177">
        <v>0</v>
      </c>
      <c r="T214" s="17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79" t="s">
        <v>232</v>
      </c>
      <c r="AT214" s="179" t="s">
        <v>139</v>
      </c>
      <c r="AU214" s="179" t="s">
        <v>76</v>
      </c>
      <c r="AY214" s="17" t="s">
        <v>117</v>
      </c>
      <c r="BE214" s="180">
        <f>IF(N214="základní",J214,0)</f>
        <v>0</v>
      </c>
      <c r="BF214" s="180">
        <f>IF(N214="snížená",J214,0)</f>
        <v>0</v>
      </c>
      <c r="BG214" s="180">
        <f>IF(N214="zákl. přenesená",J214,0)</f>
        <v>0</v>
      </c>
      <c r="BH214" s="180">
        <f>IF(N214="sníž. přenesená",J214,0)</f>
        <v>0</v>
      </c>
      <c r="BI214" s="180">
        <f>IF(N214="nulová",J214,0)</f>
        <v>0</v>
      </c>
      <c r="BJ214" s="17" t="s">
        <v>74</v>
      </c>
      <c r="BK214" s="180">
        <f>ROUND(I214*H214,2)</f>
        <v>0</v>
      </c>
      <c r="BL214" s="17" t="s">
        <v>213</v>
      </c>
      <c r="BM214" s="179" t="s">
        <v>337</v>
      </c>
    </row>
    <row r="215" spans="1:65" s="2" customFormat="1" ht="16.5" hidden="1" customHeight="1">
      <c r="A215" s="34"/>
      <c r="B215" s="35"/>
      <c r="C215" s="219" t="s">
        <v>338</v>
      </c>
      <c r="D215" s="219" t="s">
        <v>139</v>
      </c>
      <c r="E215" s="220" t="s">
        <v>339</v>
      </c>
      <c r="F215" s="221" t="s">
        <v>340</v>
      </c>
      <c r="G215" s="222" t="s">
        <v>178</v>
      </c>
      <c r="H215" s="223">
        <v>5</v>
      </c>
      <c r="I215" s="224"/>
      <c r="J215" s="225">
        <f>ROUND(I215*H215,2)</f>
        <v>0</v>
      </c>
      <c r="K215" s="221" t="s">
        <v>124</v>
      </c>
      <c r="L215" s="226"/>
      <c r="M215" s="227" t="s">
        <v>19</v>
      </c>
      <c r="N215" s="228" t="s">
        <v>40</v>
      </c>
      <c r="O215" s="64"/>
      <c r="P215" s="177">
        <f>O215*H215</f>
        <v>0</v>
      </c>
      <c r="Q215" s="177">
        <v>1.0000000000000001E-5</v>
      </c>
      <c r="R215" s="177">
        <f>Q215*H215</f>
        <v>5.0000000000000002E-5</v>
      </c>
      <c r="S215" s="177">
        <v>0</v>
      </c>
      <c r="T215" s="17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79" t="s">
        <v>232</v>
      </c>
      <c r="AT215" s="179" t="s">
        <v>139</v>
      </c>
      <c r="AU215" s="179" t="s">
        <v>76</v>
      </c>
      <c r="AY215" s="17" t="s">
        <v>117</v>
      </c>
      <c r="BE215" s="180">
        <f>IF(N215="základní",J215,0)</f>
        <v>0</v>
      </c>
      <c r="BF215" s="180">
        <f>IF(N215="snížená",J215,0)</f>
        <v>0</v>
      </c>
      <c r="BG215" s="180">
        <f>IF(N215="zákl. přenesená",J215,0)</f>
        <v>0</v>
      </c>
      <c r="BH215" s="180">
        <f>IF(N215="sníž. přenesená",J215,0)</f>
        <v>0</v>
      </c>
      <c r="BI215" s="180">
        <f>IF(N215="nulová",J215,0)</f>
        <v>0</v>
      </c>
      <c r="BJ215" s="17" t="s">
        <v>74</v>
      </c>
      <c r="BK215" s="180">
        <f>ROUND(I215*H215,2)</f>
        <v>0</v>
      </c>
      <c r="BL215" s="17" t="s">
        <v>213</v>
      </c>
      <c r="BM215" s="179" t="s">
        <v>341</v>
      </c>
    </row>
    <row r="216" spans="1:65" s="2" customFormat="1" ht="24.2" hidden="1" customHeight="1">
      <c r="A216" s="34"/>
      <c r="B216" s="35"/>
      <c r="C216" s="219" t="s">
        <v>342</v>
      </c>
      <c r="D216" s="219" t="s">
        <v>139</v>
      </c>
      <c r="E216" s="220" t="s">
        <v>343</v>
      </c>
      <c r="F216" s="221" t="s">
        <v>344</v>
      </c>
      <c r="G216" s="222" t="s">
        <v>178</v>
      </c>
      <c r="H216" s="223">
        <v>5</v>
      </c>
      <c r="I216" s="224"/>
      <c r="J216" s="225">
        <f>ROUND(I216*H216,2)</f>
        <v>0</v>
      </c>
      <c r="K216" s="221" t="s">
        <v>124</v>
      </c>
      <c r="L216" s="226"/>
      <c r="M216" s="227" t="s">
        <v>19</v>
      </c>
      <c r="N216" s="228" t="s">
        <v>40</v>
      </c>
      <c r="O216" s="64"/>
      <c r="P216" s="177">
        <f>O216*H216</f>
        <v>0</v>
      </c>
      <c r="Q216" s="177">
        <v>5.0000000000000002E-5</v>
      </c>
      <c r="R216" s="177">
        <f>Q216*H216</f>
        <v>2.5000000000000001E-4</v>
      </c>
      <c r="S216" s="177">
        <v>0</v>
      </c>
      <c r="T216" s="17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79" t="s">
        <v>232</v>
      </c>
      <c r="AT216" s="179" t="s">
        <v>139</v>
      </c>
      <c r="AU216" s="179" t="s">
        <v>76</v>
      </c>
      <c r="AY216" s="17" t="s">
        <v>117</v>
      </c>
      <c r="BE216" s="180">
        <f>IF(N216="základní",J216,0)</f>
        <v>0</v>
      </c>
      <c r="BF216" s="180">
        <f>IF(N216="snížená",J216,0)</f>
        <v>0</v>
      </c>
      <c r="BG216" s="180">
        <f>IF(N216="zákl. přenesená",J216,0)</f>
        <v>0</v>
      </c>
      <c r="BH216" s="180">
        <f>IF(N216="sníž. přenesená",J216,0)</f>
        <v>0</v>
      </c>
      <c r="BI216" s="180">
        <f>IF(N216="nulová",J216,0)</f>
        <v>0</v>
      </c>
      <c r="BJ216" s="17" t="s">
        <v>74</v>
      </c>
      <c r="BK216" s="180">
        <f>ROUND(I216*H216,2)</f>
        <v>0</v>
      </c>
      <c r="BL216" s="17" t="s">
        <v>213</v>
      </c>
      <c r="BM216" s="179" t="s">
        <v>345</v>
      </c>
    </row>
    <row r="217" spans="1:65" s="2" customFormat="1" ht="24.2" hidden="1" customHeight="1">
      <c r="A217" s="34"/>
      <c r="B217" s="35"/>
      <c r="C217" s="168" t="s">
        <v>346</v>
      </c>
      <c r="D217" s="168" t="s">
        <v>120</v>
      </c>
      <c r="E217" s="169" t="s">
        <v>347</v>
      </c>
      <c r="F217" s="170" t="s">
        <v>348</v>
      </c>
      <c r="G217" s="171" t="s">
        <v>178</v>
      </c>
      <c r="H217" s="172">
        <v>10</v>
      </c>
      <c r="I217" s="173"/>
      <c r="J217" s="174">
        <f>ROUND(I217*H217,2)</f>
        <v>0</v>
      </c>
      <c r="K217" s="170" t="s">
        <v>124</v>
      </c>
      <c r="L217" s="39"/>
      <c r="M217" s="175" t="s">
        <v>19</v>
      </c>
      <c r="N217" s="176" t="s">
        <v>40</v>
      </c>
      <c r="O217" s="64"/>
      <c r="P217" s="177">
        <f>O217*H217</f>
        <v>0</v>
      </c>
      <c r="Q217" s="177">
        <v>0</v>
      </c>
      <c r="R217" s="177">
        <f>Q217*H217</f>
        <v>0</v>
      </c>
      <c r="S217" s="177">
        <v>0</v>
      </c>
      <c r="T217" s="17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79" t="s">
        <v>213</v>
      </c>
      <c r="AT217" s="179" t="s">
        <v>120</v>
      </c>
      <c r="AU217" s="179" t="s">
        <v>76</v>
      </c>
      <c r="AY217" s="17" t="s">
        <v>117</v>
      </c>
      <c r="BE217" s="180">
        <f>IF(N217="základní",J217,0)</f>
        <v>0</v>
      </c>
      <c r="BF217" s="180">
        <f>IF(N217="snížená",J217,0)</f>
        <v>0</v>
      </c>
      <c r="BG217" s="180">
        <f>IF(N217="zákl. přenesená",J217,0)</f>
        <v>0</v>
      </c>
      <c r="BH217" s="180">
        <f>IF(N217="sníž. přenesená",J217,0)</f>
        <v>0</v>
      </c>
      <c r="BI217" s="180">
        <f>IF(N217="nulová",J217,0)</f>
        <v>0</v>
      </c>
      <c r="BJ217" s="17" t="s">
        <v>74</v>
      </c>
      <c r="BK217" s="180">
        <f>ROUND(I217*H217,2)</f>
        <v>0</v>
      </c>
      <c r="BL217" s="17" t="s">
        <v>213</v>
      </c>
      <c r="BM217" s="179" t="s">
        <v>349</v>
      </c>
    </row>
    <row r="218" spans="1:65" s="2" customFormat="1" ht="11.25" hidden="1">
      <c r="A218" s="34"/>
      <c r="B218" s="35"/>
      <c r="C218" s="36"/>
      <c r="D218" s="181" t="s">
        <v>127</v>
      </c>
      <c r="E218" s="36"/>
      <c r="F218" s="182" t="s">
        <v>350</v>
      </c>
      <c r="G218" s="36"/>
      <c r="H218" s="36"/>
      <c r="I218" s="183"/>
      <c r="J218" s="36"/>
      <c r="K218" s="36"/>
      <c r="L218" s="39"/>
      <c r="M218" s="184"/>
      <c r="N218" s="185"/>
      <c r="O218" s="64"/>
      <c r="P218" s="64"/>
      <c r="Q218" s="64"/>
      <c r="R218" s="64"/>
      <c r="S218" s="64"/>
      <c r="T218" s="65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T218" s="17" t="s">
        <v>127</v>
      </c>
      <c r="AU218" s="17" t="s">
        <v>76</v>
      </c>
    </row>
    <row r="219" spans="1:65" s="2" customFormat="1" ht="24.2" hidden="1" customHeight="1">
      <c r="A219" s="34"/>
      <c r="B219" s="35"/>
      <c r="C219" s="219" t="s">
        <v>351</v>
      </c>
      <c r="D219" s="219" t="s">
        <v>139</v>
      </c>
      <c r="E219" s="220" t="s">
        <v>352</v>
      </c>
      <c r="F219" s="221" t="s">
        <v>353</v>
      </c>
      <c r="G219" s="222" t="s">
        <v>178</v>
      </c>
      <c r="H219" s="223">
        <v>10</v>
      </c>
      <c r="I219" s="224"/>
      <c r="J219" s="225">
        <f>ROUND(I219*H219,2)</f>
        <v>0</v>
      </c>
      <c r="K219" s="221" t="s">
        <v>124</v>
      </c>
      <c r="L219" s="226"/>
      <c r="M219" s="227" t="s">
        <v>19</v>
      </c>
      <c r="N219" s="228" t="s">
        <v>40</v>
      </c>
      <c r="O219" s="64"/>
      <c r="P219" s="177">
        <f>O219*H219</f>
        <v>0</v>
      </c>
      <c r="Q219" s="177">
        <v>6.0000000000000002E-5</v>
      </c>
      <c r="R219" s="177">
        <f>Q219*H219</f>
        <v>6.0000000000000006E-4</v>
      </c>
      <c r="S219" s="177">
        <v>0</v>
      </c>
      <c r="T219" s="17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79" t="s">
        <v>232</v>
      </c>
      <c r="AT219" s="179" t="s">
        <v>139</v>
      </c>
      <c r="AU219" s="179" t="s">
        <v>76</v>
      </c>
      <c r="AY219" s="17" t="s">
        <v>117</v>
      </c>
      <c r="BE219" s="180">
        <f>IF(N219="základní",J219,0)</f>
        <v>0</v>
      </c>
      <c r="BF219" s="180">
        <f>IF(N219="snížená",J219,0)</f>
        <v>0</v>
      </c>
      <c r="BG219" s="180">
        <f>IF(N219="zákl. přenesená",J219,0)</f>
        <v>0</v>
      </c>
      <c r="BH219" s="180">
        <f>IF(N219="sníž. přenesená",J219,0)</f>
        <v>0</v>
      </c>
      <c r="BI219" s="180">
        <f>IF(N219="nulová",J219,0)</f>
        <v>0</v>
      </c>
      <c r="BJ219" s="17" t="s">
        <v>74</v>
      </c>
      <c r="BK219" s="180">
        <f>ROUND(I219*H219,2)</f>
        <v>0</v>
      </c>
      <c r="BL219" s="17" t="s">
        <v>213</v>
      </c>
      <c r="BM219" s="179" t="s">
        <v>354</v>
      </c>
    </row>
    <row r="220" spans="1:65" s="2" customFormat="1" ht="16.5" hidden="1" customHeight="1">
      <c r="A220" s="34"/>
      <c r="B220" s="35"/>
      <c r="C220" s="219" t="s">
        <v>355</v>
      </c>
      <c r="D220" s="219" t="s">
        <v>139</v>
      </c>
      <c r="E220" s="220" t="s">
        <v>339</v>
      </c>
      <c r="F220" s="221" t="s">
        <v>340</v>
      </c>
      <c r="G220" s="222" t="s">
        <v>178</v>
      </c>
      <c r="H220" s="223">
        <v>10</v>
      </c>
      <c r="I220" s="224"/>
      <c r="J220" s="225">
        <f>ROUND(I220*H220,2)</f>
        <v>0</v>
      </c>
      <c r="K220" s="221" t="s">
        <v>124</v>
      </c>
      <c r="L220" s="226"/>
      <c r="M220" s="227" t="s">
        <v>19</v>
      </c>
      <c r="N220" s="228" t="s">
        <v>40</v>
      </c>
      <c r="O220" s="64"/>
      <c r="P220" s="177">
        <f>O220*H220</f>
        <v>0</v>
      </c>
      <c r="Q220" s="177">
        <v>1.0000000000000001E-5</v>
      </c>
      <c r="R220" s="177">
        <f>Q220*H220</f>
        <v>1E-4</v>
      </c>
      <c r="S220" s="177">
        <v>0</v>
      </c>
      <c r="T220" s="17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79" t="s">
        <v>232</v>
      </c>
      <c r="AT220" s="179" t="s">
        <v>139</v>
      </c>
      <c r="AU220" s="179" t="s">
        <v>76</v>
      </c>
      <c r="AY220" s="17" t="s">
        <v>117</v>
      </c>
      <c r="BE220" s="180">
        <f>IF(N220="základní",J220,0)</f>
        <v>0</v>
      </c>
      <c r="BF220" s="180">
        <f>IF(N220="snížená",J220,0)</f>
        <v>0</v>
      </c>
      <c r="BG220" s="180">
        <f>IF(N220="zákl. přenesená",J220,0)</f>
        <v>0</v>
      </c>
      <c r="BH220" s="180">
        <f>IF(N220="sníž. přenesená",J220,0)</f>
        <v>0</v>
      </c>
      <c r="BI220" s="180">
        <f>IF(N220="nulová",J220,0)</f>
        <v>0</v>
      </c>
      <c r="BJ220" s="17" t="s">
        <v>74</v>
      </c>
      <c r="BK220" s="180">
        <f>ROUND(I220*H220,2)</f>
        <v>0</v>
      </c>
      <c r="BL220" s="17" t="s">
        <v>213</v>
      </c>
      <c r="BM220" s="179" t="s">
        <v>356</v>
      </c>
    </row>
    <row r="221" spans="1:65" s="2" customFormat="1" ht="24.2" hidden="1" customHeight="1">
      <c r="A221" s="34"/>
      <c r="B221" s="35"/>
      <c r="C221" s="168" t="s">
        <v>357</v>
      </c>
      <c r="D221" s="168" t="s">
        <v>120</v>
      </c>
      <c r="E221" s="169" t="s">
        <v>358</v>
      </c>
      <c r="F221" s="170" t="s">
        <v>359</v>
      </c>
      <c r="G221" s="171" t="s">
        <v>178</v>
      </c>
      <c r="H221" s="172">
        <v>5</v>
      </c>
      <c r="I221" s="173"/>
      <c r="J221" s="174">
        <f>ROUND(I221*H221,2)</f>
        <v>0</v>
      </c>
      <c r="K221" s="170" t="s">
        <v>124</v>
      </c>
      <c r="L221" s="39"/>
      <c r="M221" s="175" t="s">
        <v>19</v>
      </c>
      <c r="N221" s="176" t="s">
        <v>40</v>
      </c>
      <c r="O221" s="64"/>
      <c r="P221" s="177">
        <f>O221*H221</f>
        <v>0</v>
      </c>
      <c r="Q221" s="177">
        <v>0</v>
      </c>
      <c r="R221" s="177">
        <f>Q221*H221</f>
        <v>0</v>
      </c>
      <c r="S221" s="177">
        <v>0</v>
      </c>
      <c r="T221" s="17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79" t="s">
        <v>213</v>
      </c>
      <c r="AT221" s="179" t="s">
        <v>120</v>
      </c>
      <c r="AU221" s="179" t="s">
        <v>76</v>
      </c>
      <c r="AY221" s="17" t="s">
        <v>117</v>
      </c>
      <c r="BE221" s="180">
        <f>IF(N221="základní",J221,0)</f>
        <v>0</v>
      </c>
      <c r="BF221" s="180">
        <f>IF(N221="snížená",J221,0)</f>
        <v>0</v>
      </c>
      <c r="BG221" s="180">
        <f>IF(N221="zákl. přenesená",J221,0)</f>
        <v>0</v>
      </c>
      <c r="BH221" s="180">
        <f>IF(N221="sníž. přenesená",J221,0)</f>
        <v>0</v>
      </c>
      <c r="BI221" s="180">
        <f>IF(N221="nulová",J221,0)</f>
        <v>0</v>
      </c>
      <c r="BJ221" s="17" t="s">
        <v>74</v>
      </c>
      <c r="BK221" s="180">
        <f>ROUND(I221*H221,2)</f>
        <v>0</v>
      </c>
      <c r="BL221" s="17" t="s">
        <v>213</v>
      </c>
      <c r="BM221" s="179" t="s">
        <v>360</v>
      </c>
    </row>
    <row r="222" spans="1:65" s="2" customFormat="1" ht="11.25" hidden="1">
      <c r="A222" s="34"/>
      <c r="B222" s="35"/>
      <c r="C222" s="36"/>
      <c r="D222" s="181" t="s">
        <v>127</v>
      </c>
      <c r="E222" s="36"/>
      <c r="F222" s="182" t="s">
        <v>361</v>
      </c>
      <c r="G222" s="36"/>
      <c r="H222" s="36"/>
      <c r="I222" s="183"/>
      <c r="J222" s="36"/>
      <c r="K222" s="36"/>
      <c r="L222" s="39"/>
      <c r="M222" s="184"/>
      <c r="N222" s="185"/>
      <c r="O222" s="64"/>
      <c r="P222" s="64"/>
      <c r="Q222" s="64"/>
      <c r="R222" s="64"/>
      <c r="S222" s="64"/>
      <c r="T222" s="65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T222" s="17" t="s">
        <v>127</v>
      </c>
      <c r="AU222" s="17" t="s">
        <v>76</v>
      </c>
    </row>
    <row r="223" spans="1:65" s="2" customFormat="1" ht="24.2" hidden="1" customHeight="1">
      <c r="A223" s="34"/>
      <c r="B223" s="35"/>
      <c r="C223" s="219" t="s">
        <v>362</v>
      </c>
      <c r="D223" s="219" t="s">
        <v>139</v>
      </c>
      <c r="E223" s="220" t="s">
        <v>363</v>
      </c>
      <c r="F223" s="221" t="s">
        <v>364</v>
      </c>
      <c r="G223" s="222" t="s">
        <v>178</v>
      </c>
      <c r="H223" s="223">
        <v>5</v>
      </c>
      <c r="I223" s="224"/>
      <c r="J223" s="225">
        <f>ROUND(I223*H223,2)</f>
        <v>0</v>
      </c>
      <c r="K223" s="221" t="s">
        <v>124</v>
      </c>
      <c r="L223" s="226"/>
      <c r="M223" s="227" t="s">
        <v>19</v>
      </c>
      <c r="N223" s="228" t="s">
        <v>40</v>
      </c>
      <c r="O223" s="64"/>
      <c r="P223" s="177">
        <f>O223*H223</f>
        <v>0</v>
      </c>
      <c r="Q223" s="177">
        <v>3.8999999999999998E-3</v>
      </c>
      <c r="R223" s="177">
        <f>Q223*H223</f>
        <v>1.95E-2</v>
      </c>
      <c r="S223" s="177">
        <v>0</v>
      </c>
      <c r="T223" s="17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79" t="s">
        <v>232</v>
      </c>
      <c r="AT223" s="179" t="s">
        <v>139</v>
      </c>
      <c r="AU223" s="179" t="s">
        <v>76</v>
      </c>
      <c r="AY223" s="17" t="s">
        <v>117</v>
      </c>
      <c r="BE223" s="180">
        <f>IF(N223="základní",J223,0)</f>
        <v>0</v>
      </c>
      <c r="BF223" s="180">
        <f>IF(N223="snížená",J223,0)</f>
        <v>0</v>
      </c>
      <c r="BG223" s="180">
        <f>IF(N223="zákl. přenesená",J223,0)</f>
        <v>0</v>
      </c>
      <c r="BH223" s="180">
        <f>IF(N223="sníž. přenesená",J223,0)</f>
        <v>0</v>
      </c>
      <c r="BI223" s="180">
        <f>IF(N223="nulová",J223,0)</f>
        <v>0</v>
      </c>
      <c r="BJ223" s="17" t="s">
        <v>74</v>
      </c>
      <c r="BK223" s="180">
        <f>ROUND(I223*H223,2)</f>
        <v>0</v>
      </c>
      <c r="BL223" s="17" t="s">
        <v>213</v>
      </c>
      <c r="BM223" s="179" t="s">
        <v>365</v>
      </c>
    </row>
    <row r="224" spans="1:65" s="2" customFormat="1" ht="24.2" customHeight="1">
      <c r="A224" s="34"/>
      <c r="B224" s="35"/>
      <c r="C224" s="168" t="s">
        <v>366</v>
      </c>
      <c r="D224" s="168" t="s">
        <v>120</v>
      </c>
      <c r="E224" s="169" t="s">
        <v>367</v>
      </c>
      <c r="F224" s="170" t="s">
        <v>368</v>
      </c>
      <c r="G224" s="171" t="s">
        <v>206</v>
      </c>
      <c r="H224" s="172">
        <v>50</v>
      </c>
      <c r="I224" s="173"/>
      <c r="J224" s="174">
        <f>ROUND(I224*H224,2)</f>
        <v>0</v>
      </c>
      <c r="K224" s="170" t="s">
        <v>124</v>
      </c>
      <c r="L224" s="39"/>
      <c r="M224" s="175" t="s">
        <v>19</v>
      </c>
      <c r="N224" s="176" t="s">
        <v>40</v>
      </c>
      <c r="O224" s="64"/>
      <c r="P224" s="177">
        <f>O224*H224</f>
        <v>0</v>
      </c>
      <c r="Q224" s="177">
        <v>0</v>
      </c>
      <c r="R224" s="177">
        <f>Q224*H224</f>
        <v>0</v>
      </c>
      <c r="S224" s="177">
        <v>0</v>
      </c>
      <c r="T224" s="17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79" t="s">
        <v>213</v>
      </c>
      <c r="AT224" s="179" t="s">
        <v>120</v>
      </c>
      <c r="AU224" s="179" t="s">
        <v>76</v>
      </c>
      <c r="AY224" s="17" t="s">
        <v>117</v>
      </c>
      <c r="BE224" s="180">
        <f>IF(N224="základní",J224,0)</f>
        <v>0</v>
      </c>
      <c r="BF224" s="180">
        <f>IF(N224="snížená",J224,0)</f>
        <v>0</v>
      </c>
      <c r="BG224" s="180">
        <f>IF(N224="zákl. přenesená",J224,0)</f>
        <v>0</v>
      </c>
      <c r="BH224" s="180">
        <f>IF(N224="sníž. přenesená",J224,0)</f>
        <v>0</v>
      </c>
      <c r="BI224" s="180">
        <f>IF(N224="nulová",J224,0)</f>
        <v>0</v>
      </c>
      <c r="BJ224" s="17" t="s">
        <v>74</v>
      </c>
      <c r="BK224" s="180">
        <f>ROUND(I224*H224,2)</f>
        <v>0</v>
      </c>
      <c r="BL224" s="17" t="s">
        <v>213</v>
      </c>
      <c r="BM224" s="179" t="s">
        <v>369</v>
      </c>
    </row>
    <row r="225" spans="1:65" s="2" customFormat="1" ht="11.25">
      <c r="A225" s="34"/>
      <c r="B225" s="35"/>
      <c r="C225" s="36"/>
      <c r="D225" s="181" t="s">
        <v>127</v>
      </c>
      <c r="E225" s="36"/>
      <c r="F225" s="182" t="s">
        <v>370</v>
      </c>
      <c r="G225" s="36"/>
      <c r="H225" s="36"/>
      <c r="I225" s="183"/>
      <c r="J225" s="36"/>
      <c r="K225" s="36"/>
      <c r="L225" s="39"/>
      <c r="M225" s="184"/>
      <c r="N225" s="185"/>
      <c r="O225" s="64"/>
      <c r="P225" s="64"/>
      <c r="Q225" s="64"/>
      <c r="R225" s="64"/>
      <c r="S225" s="64"/>
      <c r="T225" s="65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T225" s="17" t="s">
        <v>127</v>
      </c>
      <c r="AU225" s="17" t="s">
        <v>76</v>
      </c>
    </row>
    <row r="226" spans="1:65" s="2" customFormat="1" ht="16.5" customHeight="1">
      <c r="A226" s="34"/>
      <c r="B226" s="35"/>
      <c r="C226" s="219" t="s">
        <v>371</v>
      </c>
      <c r="D226" s="219" t="s">
        <v>139</v>
      </c>
      <c r="E226" s="220" t="s">
        <v>372</v>
      </c>
      <c r="F226" s="221" t="s">
        <v>373</v>
      </c>
      <c r="G226" s="222" t="s">
        <v>374</v>
      </c>
      <c r="H226" s="223">
        <v>90</v>
      </c>
      <c r="I226" s="224"/>
      <c r="J226" s="225">
        <f>ROUND(I226*H226,2)</f>
        <v>0</v>
      </c>
      <c r="K226" s="221" t="s">
        <v>124</v>
      </c>
      <c r="L226" s="226"/>
      <c r="M226" s="227" t="s">
        <v>19</v>
      </c>
      <c r="N226" s="228" t="s">
        <v>40</v>
      </c>
      <c r="O226" s="64"/>
      <c r="P226" s="177">
        <f>O226*H226</f>
        <v>0</v>
      </c>
      <c r="Q226" s="177">
        <v>1E-3</v>
      </c>
      <c r="R226" s="177">
        <f>Q226*H226</f>
        <v>0.09</v>
      </c>
      <c r="S226" s="177">
        <v>0</v>
      </c>
      <c r="T226" s="17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79" t="s">
        <v>232</v>
      </c>
      <c r="AT226" s="179" t="s">
        <v>139</v>
      </c>
      <c r="AU226" s="179" t="s">
        <v>76</v>
      </c>
      <c r="AY226" s="17" t="s">
        <v>117</v>
      </c>
      <c r="BE226" s="180">
        <f>IF(N226="základní",J226,0)</f>
        <v>0</v>
      </c>
      <c r="BF226" s="180">
        <f>IF(N226="snížená",J226,0)</f>
        <v>0</v>
      </c>
      <c r="BG226" s="180">
        <f>IF(N226="zákl. přenesená",J226,0)</f>
        <v>0</v>
      </c>
      <c r="BH226" s="180">
        <f>IF(N226="sníž. přenesená",J226,0)</f>
        <v>0</v>
      </c>
      <c r="BI226" s="180">
        <f>IF(N226="nulová",J226,0)</f>
        <v>0</v>
      </c>
      <c r="BJ226" s="17" t="s">
        <v>74</v>
      </c>
      <c r="BK226" s="180">
        <f>ROUND(I226*H226,2)</f>
        <v>0</v>
      </c>
      <c r="BL226" s="17" t="s">
        <v>213</v>
      </c>
      <c r="BM226" s="179" t="s">
        <v>375</v>
      </c>
    </row>
    <row r="227" spans="1:65" s="14" customFormat="1" ht="11.25">
      <c r="B227" s="197"/>
      <c r="C227" s="198"/>
      <c r="D227" s="188" t="s">
        <v>129</v>
      </c>
      <c r="E227" s="199" t="s">
        <v>19</v>
      </c>
      <c r="F227" s="200" t="s">
        <v>376</v>
      </c>
      <c r="G227" s="198"/>
      <c r="H227" s="201">
        <v>90</v>
      </c>
      <c r="I227" s="202"/>
      <c r="J227" s="198"/>
      <c r="K227" s="198"/>
      <c r="L227" s="203"/>
      <c r="M227" s="204"/>
      <c r="N227" s="205"/>
      <c r="O227" s="205"/>
      <c r="P227" s="205"/>
      <c r="Q227" s="205"/>
      <c r="R227" s="205"/>
      <c r="S227" s="205"/>
      <c r="T227" s="206"/>
      <c r="AT227" s="207" t="s">
        <v>129</v>
      </c>
      <c r="AU227" s="207" t="s">
        <v>76</v>
      </c>
      <c r="AV227" s="14" t="s">
        <v>76</v>
      </c>
      <c r="AW227" s="14" t="s">
        <v>31</v>
      </c>
      <c r="AX227" s="14" t="s">
        <v>69</v>
      </c>
      <c r="AY227" s="207" t="s">
        <v>117</v>
      </c>
    </row>
    <row r="228" spans="1:65" s="15" customFormat="1" ht="11.25">
      <c r="B228" s="208"/>
      <c r="C228" s="209"/>
      <c r="D228" s="188" t="s">
        <v>129</v>
      </c>
      <c r="E228" s="210" t="s">
        <v>19</v>
      </c>
      <c r="F228" s="211" t="s">
        <v>132</v>
      </c>
      <c r="G228" s="209"/>
      <c r="H228" s="212">
        <v>90</v>
      </c>
      <c r="I228" s="213"/>
      <c r="J228" s="209"/>
      <c r="K228" s="209"/>
      <c r="L228" s="214"/>
      <c r="M228" s="215"/>
      <c r="N228" s="216"/>
      <c r="O228" s="216"/>
      <c r="P228" s="216"/>
      <c r="Q228" s="216"/>
      <c r="R228" s="216"/>
      <c r="S228" s="216"/>
      <c r="T228" s="217"/>
      <c r="AT228" s="218" t="s">
        <v>129</v>
      </c>
      <c r="AU228" s="218" t="s">
        <v>76</v>
      </c>
      <c r="AV228" s="15" t="s">
        <v>125</v>
      </c>
      <c r="AW228" s="15" t="s">
        <v>31</v>
      </c>
      <c r="AX228" s="15" t="s">
        <v>74</v>
      </c>
      <c r="AY228" s="218" t="s">
        <v>117</v>
      </c>
    </row>
    <row r="229" spans="1:65" s="2" customFormat="1" ht="16.5" customHeight="1">
      <c r="A229" s="34"/>
      <c r="B229" s="35"/>
      <c r="C229" s="168" t="s">
        <v>377</v>
      </c>
      <c r="D229" s="168" t="s">
        <v>120</v>
      </c>
      <c r="E229" s="169" t="s">
        <v>378</v>
      </c>
      <c r="F229" s="170" t="s">
        <v>379</v>
      </c>
      <c r="G229" s="171" t="s">
        <v>178</v>
      </c>
      <c r="H229" s="172">
        <v>10</v>
      </c>
      <c r="I229" s="173"/>
      <c r="J229" s="174">
        <f>ROUND(I229*H229,2)</f>
        <v>0</v>
      </c>
      <c r="K229" s="170" t="s">
        <v>124</v>
      </c>
      <c r="L229" s="39"/>
      <c r="M229" s="175" t="s">
        <v>19</v>
      </c>
      <c r="N229" s="176" t="s">
        <v>40</v>
      </c>
      <c r="O229" s="64"/>
      <c r="P229" s="177">
        <f>O229*H229</f>
        <v>0</v>
      </c>
      <c r="Q229" s="177">
        <v>0</v>
      </c>
      <c r="R229" s="177">
        <f>Q229*H229</f>
        <v>0</v>
      </c>
      <c r="S229" s="177">
        <v>0</v>
      </c>
      <c r="T229" s="17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79" t="s">
        <v>213</v>
      </c>
      <c r="AT229" s="179" t="s">
        <v>120</v>
      </c>
      <c r="AU229" s="179" t="s">
        <v>76</v>
      </c>
      <c r="AY229" s="17" t="s">
        <v>117</v>
      </c>
      <c r="BE229" s="180">
        <f>IF(N229="základní",J229,0)</f>
        <v>0</v>
      </c>
      <c r="BF229" s="180">
        <f>IF(N229="snížená",J229,0)</f>
        <v>0</v>
      </c>
      <c r="BG229" s="180">
        <f>IF(N229="zákl. přenesená",J229,0)</f>
        <v>0</v>
      </c>
      <c r="BH229" s="180">
        <f>IF(N229="sníž. přenesená",J229,0)</f>
        <v>0</v>
      </c>
      <c r="BI229" s="180">
        <f>IF(N229="nulová",J229,0)</f>
        <v>0</v>
      </c>
      <c r="BJ229" s="17" t="s">
        <v>74</v>
      </c>
      <c r="BK229" s="180">
        <f>ROUND(I229*H229,2)</f>
        <v>0</v>
      </c>
      <c r="BL229" s="17" t="s">
        <v>213</v>
      </c>
      <c r="BM229" s="179" t="s">
        <v>380</v>
      </c>
    </row>
    <row r="230" spans="1:65" s="2" customFormat="1" ht="11.25">
      <c r="A230" s="34"/>
      <c r="B230" s="35"/>
      <c r="C230" s="36"/>
      <c r="D230" s="181" t="s">
        <v>127</v>
      </c>
      <c r="E230" s="36"/>
      <c r="F230" s="182" t="s">
        <v>381</v>
      </c>
      <c r="G230" s="36"/>
      <c r="H230" s="36"/>
      <c r="I230" s="183"/>
      <c r="J230" s="36"/>
      <c r="K230" s="36"/>
      <c r="L230" s="39"/>
      <c r="M230" s="184"/>
      <c r="N230" s="185"/>
      <c r="O230" s="64"/>
      <c r="P230" s="64"/>
      <c r="Q230" s="64"/>
      <c r="R230" s="64"/>
      <c r="S230" s="64"/>
      <c r="T230" s="65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T230" s="17" t="s">
        <v>127</v>
      </c>
      <c r="AU230" s="17" t="s">
        <v>76</v>
      </c>
    </row>
    <row r="231" spans="1:65" s="2" customFormat="1" ht="16.5" customHeight="1">
      <c r="A231" s="34"/>
      <c r="B231" s="35"/>
      <c r="C231" s="219" t="s">
        <v>382</v>
      </c>
      <c r="D231" s="219" t="s">
        <v>139</v>
      </c>
      <c r="E231" s="220" t="s">
        <v>383</v>
      </c>
      <c r="F231" s="221" t="s">
        <v>384</v>
      </c>
      <c r="G231" s="222" t="s">
        <v>178</v>
      </c>
      <c r="H231" s="223">
        <v>10</v>
      </c>
      <c r="I231" s="224"/>
      <c r="J231" s="225">
        <f>ROUND(I231*H231,2)</f>
        <v>0</v>
      </c>
      <c r="K231" s="221" t="s">
        <v>124</v>
      </c>
      <c r="L231" s="226"/>
      <c r="M231" s="227" t="s">
        <v>19</v>
      </c>
      <c r="N231" s="228" t="s">
        <v>40</v>
      </c>
      <c r="O231" s="64"/>
      <c r="P231" s="177">
        <f>O231*H231</f>
        <v>0</v>
      </c>
      <c r="Q231" s="177">
        <v>2.3000000000000001E-4</v>
      </c>
      <c r="R231" s="177">
        <f>Q231*H231</f>
        <v>2.3E-3</v>
      </c>
      <c r="S231" s="177">
        <v>0</v>
      </c>
      <c r="T231" s="17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79" t="s">
        <v>232</v>
      </c>
      <c r="AT231" s="179" t="s">
        <v>139</v>
      </c>
      <c r="AU231" s="179" t="s">
        <v>76</v>
      </c>
      <c r="AY231" s="17" t="s">
        <v>117</v>
      </c>
      <c r="BE231" s="180">
        <f>IF(N231="základní",J231,0)</f>
        <v>0</v>
      </c>
      <c r="BF231" s="180">
        <f>IF(N231="snížená",J231,0)</f>
        <v>0</v>
      </c>
      <c r="BG231" s="180">
        <f>IF(N231="zákl. přenesená",J231,0)</f>
        <v>0</v>
      </c>
      <c r="BH231" s="180">
        <f>IF(N231="sníž. přenesená",J231,0)</f>
        <v>0</v>
      </c>
      <c r="BI231" s="180">
        <f>IF(N231="nulová",J231,0)</f>
        <v>0</v>
      </c>
      <c r="BJ231" s="17" t="s">
        <v>74</v>
      </c>
      <c r="BK231" s="180">
        <f>ROUND(I231*H231,2)</f>
        <v>0</v>
      </c>
      <c r="BL231" s="17" t="s">
        <v>213</v>
      </c>
      <c r="BM231" s="179" t="s">
        <v>385</v>
      </c>
    </row>
    <row r="232" spans="1:65" s="2" customFormat="1" ht="24.2" customHeight="1">
      <c r="A232" s="34"/>
      <c r="B232" s="35"/>
      <c r="C232" s="168" t="s">
        <v>386</v>
      </c>
      <c r="D232" s="168" t="s">
        <v>120</v>
      </c>
      <c r="E232" s="169" t="s">
        <v>387</v>
      </c>
      <c r="F232" s="170" t="s">
        <v>388</v>
      </c>
      <c r="G232" s="171" t="s">
        <v>178</v>
      </c>
      <c r="H232" s="172">
        <v>4</v>
      </c>
      <c r="I232" s="173"/>
      <c r="J232" s="174">
        <f>ROUND(I232*H232,2)</f>
        <v>0</v>
      </c>
      <c r="K232" s="170" t="s">
        <v>124</v>
      </c>
      <c r="L232" s="39"/>
      <c r="M232" s="175" t="s">
        <v>19</v>
      </c>
      <c r="N232" s="176" t="s">
        <v>40</v>
      </c>
      <c r="O232" s="64"/>
      <c r="P232" s="177">
        <f>O232*H232</f>
        <v>0</v>
      </c>
      <c r="Q232" s="177">
        <v>0</v>
      </c>
      <c r="R232" s="177">
        <f>Q232*H232</f>
        <v>0</v>
      </c>
      <c r="S232" s="177">
        <v>0</v>
      </c>
      <c r="T232" s="17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79" t="s">
        <v>213</v>
      </c>
      <c r="AT232" s="179" t="s">
        <v>120</v>
      </c>
      <c r="AU232" s="179" t="s">
        <v>76</v>
      </c>
      <c r="AY232" s="17" t="s">
        <v>117</v>
      </c>
      <c r="BE232" s="180">
        <f>IF(N232="základní",J232,0)</f>
        <v>0</v>
      </c>
      <c r="BF232" s="180">
        <f>IF(N232="snížená",J232,0)</f>
        <v>0</v>
      </c>
      <c r="BG232" s="180">
        <f>IF(N232="zákl. přenesená",J232,0)</f>
        <v>0</v>
      </c>
      <c r="BH232" s="180">
        <f>IF(N232="sníž. přenesená",J232,0)</f>
        <v>0</v>
      </c>
      <c r="BI232" s="180">
        <f>IF(N232="nulová",J232,0)</f>
        <v>0</v>
      </c>
      <c r="BJ232" s="17" t="s">
        <v>74</v>
      </c>
      <c r="BK232" s="180">
        <f>ROUND(I232*H232,2)</f>
        <v>0</v>
      </c>
      <c r="BL232" s="17" t="s">
        <v>213</v>
      </c>
      <c r="BM232" s="179" t="s">
        <v>389</v>
      </c>
    </row>
    <row r="233" spans="1:65" s="2" customFormat="1" ht="11.25">
      <c r="A233" s="34"/>
      <c r="B233" s="35"/>
      <c r="C233" s="36"/>
      <c r="D233" s="181" t="s">
        <v>127</v>
      </c>
      <c r="E233" s="36"/>
      <c r="F233" s="182" t="s">
        <v>390</v>
      </c>
      <c r="G233" s="36"/>
      <c r="H233" s="36"/>
      <c r="I233" s="183"/>
      <c r="J233" s="36"/>
      <c r="K233" s="36"/>
      <c r="L233" s="39"/>
      <c r="M233" s="184"/>
      <c r="N233" s="185"/>
      <c r="O233" s="64"/>
      <c r="P233" s="64"/>
      <c r="Q233" s="64"/>
      <c r="R233" s="64"/>
      <c r="S233" s="64"/>
      <c r="T233" s="65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T233" s="17" t="s">
        <v>127</v>
      </c>
      <c r="AU233" s="17" t="s">
        <v>76</v>
      </c>
    </row>
    <row r="234" spans="1:65" s="2" customFormat="1" ht="21.75" customHeight="1">
      <c r="A234" s="34"/>
      <c r="B234" s="35"/>
      <c r="C234" s="219" t="s">
        <v>391</v>
      </c>
      <c r="D234" s="219" t="s">
        <v>139</v>
      </c>
      <c r="E234" s="220" t="s">
        <v>392</v>
      </c>
      <c r="F234" s="221" t="s">
        <v>393</v>
      </c>
      <c r="G234" s="222" t="s">
        <v>178</v>
      </c>
      <c r="H234" s="223">
        <v>4</v>
      </c>
      <c r="I234" s="224"/>
      <c r="J234" s="225">
        <f>ROUND(I234*H234,2)</f>
        <v>0</v>
      </c>
      <c r="K234" s="221" t="s">
        <v>124</v>
      </c>
      <c r="L234" s="226"/>
      <c r="M234" s="227" t="s">
        <v>19</v>
      </c>
      <c r="N234" s="228" t="s">
        <v>40</v>
      </c>
      <c r="O234" s="64"/>
      <c r="P234" s="177">
        <f>O234*H234</f>
        <v>0</v>
      </c>
      <c r="Q234" s="177">
        <v>2E-3</v>
      </c>
      <c r="R234" s="177">
        <f>Q234*H234</f>
        <v>8.0000000000000002E-3</v>
      </c>
      <c r="S234" s="177">
        <v>0</v>
      </c>
      <c r="T234" s="17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79" t="s">
        <v>232</v>
      </c>
      <c r="AT234" s="179" t="s">
        <v>139</v>
      </c>
      <c r="AU234" s="179" t="s">
        <v>76</v>
      </c>
      <c r="AY234" s="17" t="s">
        <v>117</v>
      </c>
      <c r="BE234" s="180">
        <f>IF(N234="základní",J234,0)</f>
        <v>0</v>
      </c>
      <c r="BF234" s="180">
        <f>IF(N234="snížená",J234,0)</f>
        <v>0</v>
      </c>
      <c r="BG234" s="180">
        <f>IF(N234="zákl. přenesená",J234,0)</f>
        <v>0</v>
      </c>
      <c r="BH234" s="180">
        <f>IF(N234="sníž. přenesená",J234,0)</f>
        <v>0</v>
      </c>
      <c r="BI234" s="180">
        <f>IF(N234="nulová",J234,0)</f>
        <v>0</v>
      </c>
      <c r="BJ234" s="17" t="s">
        <v>74</v>
      </c>
      <c r="BK234" s="180">
        <f>ROUND(I234*H234,2)</f>
        <v>0</v>
      </c>
      <c r="BL234" s="17" t="s">
        <v>213</v>
      </c>
      <c r="BM234" s="179" t="s">
        <v>394</v>
      </c>
    </row>
    <row r="235" spans="1:65" s="2" customFormat="1" ht="21.75" customHeight="1">
      <c r="A235" s="34"/>
      <c r="B235" s="35"/>
      <c r="C235" s="168" t="s">
        <v>395</v>
      </c>
      <c r="D235" s="168" t="s">
        <v>120</v>
      </c>
      <c r="E235" s="169" t="s">
        <v>396</v>
      </c>
      <c r="F235" s="170" t="s">
        <v>397</v>
      </c>
      <c r="G235" s="171" t="s">
        <v>178</v>
      </c>
      <c r="H235" s="172">
        <v>2</v>
      </c>
      <c r="I235" s="173"/>
      <c r="J235" s="174">
        <f>ROUND(I235*H235,2)</f>
        <v>0</v>
      </c>
      <c r="K235" s="170" t="s">
        <v>124</v>
      </c>
      <c r="L235" s="39"/>
      <c r="M235" s="175" t="s">
        <v>19</v>
      </c>
      <c r="N235" s="176" t="s">
        <v>40</v>
      </c>
      <c r="O235" s="64"/>
      <c r="P235" s="177">
        <f>O235*H235</f>
        <v>0</v>
      </c>
      <c r="Q235" s="177">
        <v>0</v>
      </c>
      <c r="R235" s="177">
        <f>Q235*H235</f>
        <v>0</v>
      </c>
      <c r="S235" s="177">
        <v>0</v>
      </c>
      <c r="T235" s="17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79" t="s">
        <v>213</v>
      </c>
      <c r="AT235" s="179" t="s">
        <v>120</v>
      </c>
      <c r="AU235" s="179" t="s">
        <v>76</v>
      </c>
      <c r="AY235" s="17" t="s">
        <v>117</v>
      </c>
      <c r="BE235" s="180">
        <f>IF(N235="základní",J235,0)</f>
        <v>0</v>
      </c>
      <c r="BF235" s="180">
        <f>IF(N235="snížená",J235,0)</f>
        <v>0</v>
      </c>
      <c r="BG235" s="180">
        <f>IF(N235="zákl. přenesená",J235,0)</f>
        <v>0</v>
      </c>
      <c r="BH235" s="180">
        <f>IF(N235="sníž. přenesená",J235,0)</f>
        <v>0</v>
      </c>
      <c r="BI235" s="180">
        <f>IF(N235="nulová",J235,0)</f>
        <v>0</v>
      </c>
      <c r="BJ235" s="17" t="s">
        <v>74</v>
      </c>
      <c r="BK235" s="180">
        <f>ROUND(I235*H235,2)</f>
        <v>0</v>
      </c>
      <c r="BL235" s="17" t="s">
        <v>213</v>
      </c>
      <c r="BM235" s="179" t="s">
        <v>398</v>
      </c>
    </row>
    <row r="236" spans="1:65" s="2" customFormat="1" ht="11.25">
      <c r="A236" s="34"/>
      <c r="B236" s="35"/>
      <c r="C236" s="36"/>
      <c r="D236" s="181" t="s">
        <v>127</v>
      </c>
      <c r="E236" s="36"/>
      <c r="F236" s="182" t="s">
        <v>399</v>
      </c>
      <c r="G236" s="36"/>
      <c r="H236" s="36"/>
      <c r="I236" s="183"/>
      <c r="J236" s="36"/>
      <c r="K236" s="36"/>
      <c r="L236" s="39"/>
      <c r="M236" s="184"/>
      <c r="N236" s="185"/>
      <c r="O236" s="64"/>
      <c r="P236" s="64"/>
      <c r="Q236" s="64"/>
      <c r="R236" s="64"/>
      <c r="S236" s="64"/>
      <c r="T236" s="65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T236" s="17" t="s">
        <v>127</v>
      </c>
      <c r="AU236" s="17" t="s">
        <v>76</v>
      </c>
    </row>
    <row r="237" spans="1:65" s="2" customFormat="1" ht="16.5" customHeight="1">
      <c r="A237" s="34"/>
      <c r="B237" s="35"/>
      <c r="C237" s="219" t="s">
        <v>400</v>
      </c>
      <c r="D237" s="219" t="s">
        <v>139</v>
      </c>
      <c r="E237" s="220" t="s">
        <v>401</v>
      </c>
      <c r="F237" s="221" t="s">
        <v>402</v>
      </c>
      <c r="G237" s="222" t="s">
        <v>178</v>
      </c>
      <c r="H237" s="223">
        <v>2</v>
      </c>
      <c r="I237" s="224"/>
      <c r="J237" s="225">
        <f>ROUND(I237*H237,2)</f>
        <v>0</v>
      </c>
      <c r="K237" s="221" t="s">
        <v>124</v>
      </c>
      <c r="L237" s="226"/>
      <c r="M237" s="227" t="s">
        <v>19</v>
      </c>
      <c r="N237" s="228" t="s">
        <v>40</v>
      </c>
      <c r="O237" s="64"/>
      <c r="P237" s="177">
        <f>O237*H237</f>
        <v>0</v>
      </c>
      <c r="Q237" s="177">
        <v>2E-3</v>
      </c>
      <c r="R237" s="177">
        <f>Q237*H237</f>
        <v>4.0000000000000001E-3</v>
      </c>
      <c r="S237" s="177">
        <v>0</v>
      </c>
      <c r="T237" s="17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79" t="s">
        <v>232</v>
      </c>
      <c r="AT237" s="179" t="s">
        <v>139</v>
      </c>
      <c r="AU237" s="179" t="s">
        <v>76</v>
      </c>
      <c r="AY237" s="17" t="s">
        <v>117</v>
      </c>
      <c r="BE237" s="180">
        <f>IF(N237="základní",J237,0)</f>
        <v>0</v>
      </c>
      <c r="BF237" s="180">
        <f>IF(N237="snížená",J237,0)</f>
        <v>0</v>
      </c>
      <c r="BG237" s="180">
        <f>IF(N237="zákl. přenesená",J237,0)</f>
        <v>0</v>
      </c>
      <c r="BH237" s="180">
        <f>IF(N237="sníž. přenesená",J237,0)</f>
        <v>0</v>
      </c>
      <c r="BI237" s="180">
        <f>IF(N237="nulová",J237,0)</f>
        <v>0</v>
      </c>
      <c r="BJ237" s="17" t="s">
        <v>74</v>
      </c>
      <c r="BK237" s="180">
        <f>ROUND(I237*H237,2)</f>
        <v>0</v>
      </c>
      <c r="BL237" s="17" t="s">
        <v>213</v>
      </c>
      <c r="BM237" s="179" t="s">
        <v>403</v>
      </c>
    </row>
    <row r="238" spans="1:65" s="2" customFormat="1" ht="24.2" customHeight="1">
      <c r="A238" s="34"/>
      <c r="B238" s="35"/>
      <c r="C238" s="168" t="s">
        <v>404</v>
      </c>
      <c r="D238" s="168" t="s">
        <v>120</v>
      </c>
      <c r="E238" s="169" t="s">
        <v>405</v>
      </c>
      <c r="F238" s="170" t="s">
        <v>406</v>
      </c>
      <c r="G238" s="171" t="s">
        <v>178</v>
      </c>
      <c r="H238" s="172">
        <v>1</v>
      </c>
      <c r="I238" s="173"/>
      <c r="J238" s="174">
        <f>ROUND(I238*H238,2)</f>
        <v>0</v>
      </c>
      <c r="K238" s="170" t="s">
        <v>124</v>
      </c>
      <c r="L238" s="39"/>
      <c r="M238" s="175" t="s">
        <v>19</v>
      </c>
      <c r="N238" s="176" t="s">
        <v>40</v>
      </c>
      <c r="O238" s="64"/>
      <c r="P238" s="177">
        <f>O238*H238</f>
        <v>0</v>
      </c>
      <c r="Q238" s="177">
        <v>0</v>
      </c>
      <c r="R238" s="177">
        <f>Q238*H238</f>
        <v>0</v>
      </c>
      <c r="S238" s="177">
        <v>0</v>
      </c>
      <c r="T238" s="17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79" t="s">
        <v>213</v>
      </c>
      <c r="AT238" s="179" t="s">
        <v>120</v>
      </c>
      <c r="AU238" s="179" t="s">
        <v>76</v>
      </c>
      <c r="AY238" s="17" t="s">
        <v>117</v>
      </c>
      <c r="BE238" s="180">
        <f>IF(N238="základní",J238,0)</f>
        <v>0</v>
      </c>
      <c r="BF238" s="180">
        <f>IF(N238="snížená",J238,0)</f>
        <v>0</v>
      </c>
      <c r="BG238" s="180">
        <f>IF(N238="zákl. přenesená",J238,0)</f>
        <v>0</v>
      </c>
      <c r="BH238" s="180">
        <f>IF(N238="sníž. přenesená",J238,0)</f>
        <v>0</v>
      </c>
      <c r="BI238" s="180">
        <f>IF(N238="nulová",J238,0)</f>
        <v>0</v>
      </c>
      <c r="BJ238" s="17" t="s">
        <v>74</v>
      </c>
      <c r="BK238" s="180">
        <f>ROUND(I238*H238,2)</f>
        <v>0</v>
      </c>
      <c r="BL238" s="17" t="s">
        <v>213</v>
      </c>
      <c r="BM238" s="179" t="s">
        <v>407</v>
      </c>
    </row>
    <row r="239" spans="1:65" s="2" customFormat="1" ht="11.25">
      <c r="A239" s="34"/>
      <c r="B239" s="35"/>
      <c r="C239" s="36"/>
      <c r="D239" s="181" t="s">
        <v>127</v>
      </c>
      <c r="E239" s="36"/>
      <c r="F239" s="182" t="s">
        <v>408</v>
      </c>
      <c r="G239" s="36"/>
      <c r="H239" s="36"/>
      <c r="I239" s="183"/>
      <c r="J239" s="36"/>
      <c r="K239" s="36"/>
      <c r="L239" s="39"/>
      <c r="M239" s="184"/>
      <c r="N239" s="185"/>
      <c r="O239" s="64"/>
      <c r="P239" s="64"/>
      <c r="Q239" s="64"/>
      <c r="R239" s="64"/>
      <c r="S239" s="64"/>
      <c r="T239" s="65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T239" s="17" t="s">
        <v>127</v>
      </c>
      <c r="AU239" s="17" t="s">
        <v>76</v>
      </c>
    </row>
    <row r="240" spans="1:65" s="2" customFormat="1" ht="16.5" customHeight="1">
      <c r="A240" s="34"/>
      <c r="B240" s="35"/>
      <c r="C240" s="168" t="s">
        <v>409</v>
      </c>
      <c r="D240" s="168" t="s">
        <v>120</v>
      </c>
      <c r="E240" s="169" t="s">
        <v>410</v>
      </c>
      <c r="F240" s="170" t="s">
        <v>411</v>
      </c>
      <c r="G240" s="171" t="s">
        <v>412</v>
      </c>
      <c r="H240" s="172">
        <v>1</v>
      </c>
      <c r="I240" s="173"/>
      <c r="J240" s="174">
        <f>ROUND(I240*H240,2)</f>
        <v>0</v>
      </c>
      <c r="K240" s="170" t="s">
        <v>124</v>
      </c>
      <c r="L240" s="39"/>
      <c r="M240" s="175" t="s">
        <v>19</v>
      </c>
      <c r="N240" s="176" t="s">
        <v>40</v>
      </c>
      <c r="O240" s="64"/>
      <c r="P240" s="177">
        <f>O240*H240</f>
        <v>0</v>
      </c>
      <c r="Q240" s="177">
        <v>0</v>
      </c>
      <c r="R240" s="177">
        <f>Q240*H240</f>
        <v>0</v>
      </c>
      <c r="S240" s="177">
        <v>0</v>
      </c>
      <c r="T240" s="17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79" t="s">
        <v>213</v>
      </c>
      <c r="AT240" s="179" t="s">
        <v>120</v>
      </c>
      <c r="AU240" s="179" t="s">
        <v>76</v>
      </c>
      <c r="AY240" s="17" t="s">
        <v>117</v>
      </c>
      <c r="BE240" s="180">
        <f>IF(N240="základní",J240,0)</f>
        <v>0</v>
      </c>
      <c r="BF240" s="180">
        <f>IF(N240="snížená",J240,0)</f>
        <v>0</v>
      </c>
      <c r="BG240" s="180">
        <f>IF(N240="zákl. přenesená",J240,0)</f>
        <v>0</v>
      </c>
      <c r="BH240" s="180">
        <f>IF(N240="sníž. přenesená",J240,0)</f>
        <v>0</v>
      </c>
      <c r="BI240" s="180">
        <f>IF(N240="nulová",J240,0)</f>
        <v>0</v>
      </c>
      <c r="BJ240" s="17" t="s">
        <v>74</v>
      </c>
      <c r="BK240" s="180">
        <f>ROUND(I240*H240,2)</f>
        <v>0</v>
      </c>
      <c r="BL240" s="17" t="s">
        <v>213</v>
      </c>
      <c r="BM240" s="179" t="s">
        <v>413</v>
      </c>
    </row>
    <row r="241" spans="1:65" s="2" customFormat="1" ht="11.25">
      <c r="A241" s="34"/>
      <c r="B241" s="35"/>
      <c r="C241" s="36"/>
      <c r="D241" s="181" t="s">
        <v>127</v>
      </c>
      <c r="E241" s="36"/>
      <c r="F241" s="182" t="s">
        <v>414</v>
      </c>
      <c r="G241" s="36"/>
      <c r="H241" s="36"/>
      <c r="I241" s="183"/>
      <c r="J241" s="36"/>
      <c r="K241" s="36"/>
      <c r="L241" s="39"/>
      <c r="M241" s="184"/>
      <c r="N241" s="185"/>
      <c r="O241" s="64"/>
      <c r="P241" s="64"/>
      <c r="Q241" s="64"/>
      <c r="R241" s="64"/>
      <c r="S241" s="64"/>
      <c r="T241" s="65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T241" s="17" t="s">
        <v>127</v>
      </c>
      <c r="AU241" s="17" t="s">
        <v>76</v>
      </c>
    </row>
    <row r="242" spans="1:65" s="2" customFormat="1" ht="24.2" customHeight="1">
      <c r="A242" s="34"/>
      <c r="B242" s="35"/>
      <c r="C242" s="168" t="s">
        <v>415</v>
      </c>
      <c r="D242" s="168" t="s">
        <v>120</v>
      </c>
      <c r="E242" s="169" t="s">
        <v>416</v>
      </c>
      <c r="F242" s="170" t="s">
        <v>417</v>
      </c>
      <c r="G242" s="171" t="s">
        <v>216</v>
      </c>
      <c r="H242" s="172">
        <v>0.19700000000000001</v>
      </c>
      <c r="I242" s="173"/>
      <c r="J242" s="174">
        <f>ROUND(I242*H242,2)</f>
        <v>0</v>
      </c>
      <c r="K242" s="170" t="s">
        <v>124</v>
      </c>
      <c r="L242" s="39"/>
      <c r="M242" s="175" t="s">
        <v>19</v>
      </c>
      <c r="N242" s="176" t="s">
        <v>40</v>
      </c>
      <c r="O242" s="64"/>
      <c r="P242" s="177">
        <f>O242*H242</f>
        <v>0</v>
      </c>
      <c r="Q242" s="177">
        <v>0</v>
      </c>
      <c r="R242" s="177">
        <f>Q242*H242</f>
        <v>0</v>
      </c>
      <c r="S242" s="177">
        <v>0</v>
      </c>
      <c r="T242" s="17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79" t="s">
        <v>213</v>
      </c>
      <c r="AT242" s="179" t="s">
        <v>120</v>
      </c>
      <c r="AU242" s="179" t="s">
        <v>76</v>
      </c>
      <c r="AY242" s="17" t="s">
        <v>117</v>
      </c>
      <c r="BE242" s="180">
        <f>IF(N242="základní",J242,0)</f>
        <v>0</v>
      </c>
      <c r="BF242" s="180">
        <f>IF(N242="snížená",J242,0)</f>
        <v>0</v>
      </c>
      <c r="BG242" s="180">
        <f>IF(N242="zákl. přenesená",J242,0)</f>
        <v>0</v>
      </c>
      <c r="BH242" s="180">
        <f>IF(N242="sníž. přenesená",J242,0)</f>
        <v>0</v>
      </c>
      <c r="BI242" s="180">
        <f>IF(N242="nulová",J242,0)</f>
        <v>0</v>
      </c>
      <c r="BJ242" s="17" t="s">
        <v>74</v>
      </c>
      <c r="BK242" s="180">
        <f>ROUND(I242*H242,2)</f>
        <v>0</v>
      </c>
      <c r="BL242" s="17" t="s">
        <v>213</v>
      </c>
      <c r="BM242" s="179" t="s">
        <v>418</v>
      </c>
    </row>
    <row r="243" spans="1:65" s="2" customFormat="1" ht="11.25">
      <c r="A243" s="34"/>
      <c r="B243" s="35"/>
      <c r="C243" s="36"/>
      <c r="D243" s="181" t="s">
        <v>127</v>
      </c>
      <c r="E243" s="36"/>
      <c r="F243" s="182" t="s">
        <v>419</v>
      </c>
      <c r="G243" s="36"/>
      <c r="H243" s="36"/>
      <c r="I243" s="183"/>
      <c r="J243" s="36"/>
      <c r="K243" s="36"/>
      <c r="L243" s="39"/>
      <c r="M243" s="184"/>
      <c r="N243" s="185"/>
      <c r="O243" s="64"/>
      <c r="P243" s="64"/>
      <c r="Q243" s="64"/>
      <c r="R243" s="64"/>
      <c r="S243" s="64"/>
      <c r="T243" s="65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T243" s="17" t="s">
        <v>127</v>
      </c>
      <c r="AU243" s="17" t="s">
        <v>76</v>
      </c>
    </row>
    <row r="244" spans="1:65" s="12" customFormat="1" ht="22.9" hidden="1" customHeight="1">
      <c r="B244" s="152"/>
      <c r="C244" s="153"/>
      <c r="D244" s="154" t="s">
        <v>68</v>
      </c>
      <c r="E244" s="166" t="s">
        <v>420</v>
      </c>
      <c r="F244" s="166" t="s">
        <v>421</v>
      </c>
      <c r="G244" s="153"/>
      <c r="H244" s="153"/>
      <c r="I244" s="156"/>
      <c r="J244" s="167">
        <f>BK244</f>
        <v>0</v>
      </c>
      <c r="K244" s="153"/>
      <c r="L244" s="158"/>
      <c r="M244" s="159"/>
      <c r="N244" s="160"/>
      <c r="O244" s="160"/>
      <c r="P244" s="161">
        <f>SUM(P245:P268)</f>
        <v>0</v>
      </c>
      <c r="Q244" s="160"/>
      <c r="R244" s="161">
        <f>SUM(R245:R268)</f>
        <v>5.0420000000000006E-2</v>
      </c>
      <c r="S244" s="160"/>
      <c r="T244" s="162">
        <f>SUM(T245:T268)</f>
        <v>0</v>
      </c>
      <c r="AR244" s="163" t="s">
        <v>76</v>
      </c>
      <c r="AT244" s="164" t="s">
        <v>68</v>
      </c>
      <c r="AU244" s="164" t="s">
        <v>74</v>
      </c>
      <c r="AY244" s="163" t="s">
        <v>117</v>
      </c>
      <c r="BK244" s="165">
        <f>SUM(BK245:BK268)</f>
        <v>0</v>
      </c>
    </row>
    <row r="245" spans="1:65" s="2" customFormat="1" ht="24.2" hidden="1" customHeight="1">
      <c r="A245" s="34"/>
      <c r="B245" s="35"/>
      <c r="C245" s="168" t="s">
        <v>422</v>
      </c>
      <c r="D245" s="168" t="s">
        <v>120</v>
      </c>
      <c r="E245" s="169" t="s">
        <v>423</v>
      </c>
      <c r="F245" s="170" t="s">
        <v>424</v>
      </c>
      <c r="G245" s="171" t="s">
        <v>206</v>
      </c>
      <c r="H245" s="172">
        <v>40</v>
      </c>
      <c r="I245" s="173"/>
      <c r="J245" s="174">
        <f>ROUND(I245*H245,2)</f>
        <v>0</v>
      </c>
      <c r="K245" s="170" t="s">
        <v>124</v>
      </c>
      <c r="L245" s="39"/>
      <c r="M245" s="175" t="s">
        <v>19</v>
      </c>
      <c r="N245" s="176" t="s">
        <v>40</v>
      </c>
      <c r="O245" s="64"/>
      <c r="P245" s="177">
        <f>O245*H245</f>
        <v>0</v>
      </c>
      <c r="Q245" s="177">
        <v>0</v>
      </c>
      <c r="R245" s="177">
        <f>Q245*H245</f>
        <v>0</v>
      </c>
      <c r="S245" s="177">
        <v>0</v>
      </c>
      <c r="T245" s="17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79" t="s">
        <v>213</v>
      </c>
      <c r="AT245" s="179" t="s">
        <v>120</v>
      </c>
      <c r="AU245" s="179" t="s">
        <v>76</v>
      </c>
      <c r="AY245" s="17" t="s">
        <v>117</v>
      </c>
      <c r="BE245" s="180">
        <f>IF(N245="základní",J245,0)</f>
        <v>0</v>
      </c>
      <c r="BF245" s="180">
        <f>IF(N245="snížená",J245,0)</f>
        <v>0</v>
      </c>
      <c r="BG245" s="180">
        <f>IF(N245="zákl. přenesená",J245,0)</f>
        <v>0</v>
      </c>
      <c r="BH245" s="180">
        <f>IF(N245="sníž. přenesená",J245,0)</f>
        <v>0</v>
      </c>
      <c r="BI245" s="180">
        <f>IF(N245="nulová",J245,0)</f>
        <v>0</v>
      </c>
      <c r="BJ245" s="17" t="s">
        <v>74</v>
      </c>
      <c r="BK245" s="180">
        <f>ROUND(I245*H245,2)</f>
        <v>0</v>
      </c>
      <c r="BL245" s="17" t="s">
        <v>213</v>
      </c>
      <c r="BM245" s="179" t="s">
        <v>425</v>
      </c>
    </row>
    <row r="246" spans="1:65" s="2" customFormat="1" ht="11.25" hidden="1">
      <c r="A246" s="34"/>
      <c r="B246" s="35"/>
      <c r="C246" s="36"/>
      <c r="D246" s="181" t="s">
        <v>127</v>
      </c>
      <c r="E246" s="36"/>
      <c r="F246" s="182" t="s">
        <v>426</v>
      </c>
      <c r="G246" s="36"/>
      <c r="H246" s="36"/>
      <c r="I246" s="183"/>
      <c r="J246" s="36"/>
      <c r="K246" s="36"/>
      <c r="L246" s="39"/>
      <c r="M246" s="184"/>
      <c r="N246" s="185"/>
      <c r="O246" s="64"/>
      <c r="P246" s="64"/>
      <c r="Q246" s="64"/>
      <c r="R246" s="64"/>
      <c r="S246" s="64"/>
      <c r="T246" s="65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T246" s="17" t="s">
        <v>127</v>
      </c>
      <c r="AU246" s="17" t="s">
        <v>76</v>
      </c>
    </row>
    <row r="247" spans="1:65" s="2" customFormat="1" ht="24.2" hidden="1" customHeight="1">
      <c r="A247" s="34"/>
      <c r="B247" s="35"/>
      <c r="C247" s="219" t="s">
        <v>427</v>
      </c>
      <c r="D247" s="219" t="s">
        <v>139</v>
      </c>
      <c r="E247" s="220" t="s">
        <v>428</v>
      </c>
      <c r="F247" s="221" t="s">
        <v>429</v>
      </c>
      <c r="G247" s="222" t="s">
        <v>206</v>
      </c>
      <c r="H247" s="223">
        <v>42</v>
      </c>
      <c r="I247" s="224"/>
      <c r="J247" s="225">
        <f>ROUND(I247*H247,2)</f>
        <v>0</v>
      </c>
      <c r="K247" s="221" t="s">
        <v>124</v>
      </c>
      <c r="L247" s="226"/>
      <c r="M247" s="227" t="s">
        <v>19</v>
      </c>
      <c r="N247" s="228" t="s">
        <v>40</v>
      </c>
      <c r="O247" s="64"/>
      <c r="P247" s="177">
        <f>O247*H247</f>
        <v>0</v>
      </c>
      <c r="Q247" s="177">
        <v>7.7999999999999999E-4</v>
      </c>
      <c r="R247" s="177">
        <f>Q247*H247</f>
        <v>3.2759999999999997E-2</v>
      </c>
      <c r="S247" s="177">
        <v>0</v>
      </c>
      <c r="T247" s="17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79" t="s">
        <v>232</v>
      </c>
      <c r="AT247" s="179" t="s">
        <v>139</v>
      </c>
      <c r="AU247" s="179" t="s">
        <v>76</v>
      </c>
      <c r="AY247" s="17" t="s">
        <v>117</v>
      </c>
      <c r="BE247" s="180">
        <f>IF(N247="základní",J247,0)</f>
        <v>0</v>
      </c>
      <c r="BF247" s="180">
        <f>IF(N247="snížená",J247,0)</f>
        <v>0</v>
      </c>
      <c r="BG247" s="180">
        <f>IF(N247="zákl. přenesená",J247,0)</f>
        <v>0</v>
      </c>
      <c r="BH247" s="180">
        <f>IF(N247="sníž. přenesená",J247,0)</f>
        <v>0</v>
      </c>
      <c r="BI247" s="180">
        <f>IF(N247="nulová",J247,0)</f>
        <v>0</v>
      </c>
      <c r="BJ247" s="17" t="s">
        <v>74</v>
      </c>
      <c r="BK247" s="180">
        <f>ROUND(I247*H247,2)</f>
        <v>0</v>
      </c>
      <c r="BL247" s="17" t="s">
        <v>213</v>
      </c>
      <c r="BM247" s="179" t="s">
        <v>430</v>
      </c>
    </row>
    <row r="248" spans="1:65" s="14" customFormat="1" ht="11.25" hidden="1">
      <c r="B248" s="197"/>
      <c r="C248" s="198"/>
      <c r="D248" s="188" t="s">
        <v>129</v>
      </c>
      <c r="E248" s="198"/>
      <c r="F248" s="200" t="s">
        <v>431</v>
      </c>
      <c r="G248" s="198"/>
      <c r="H248" s="201">
        <v>42</v>
      </c>
      <c r="I248" s="202"/>
      <c r="J248" s="198"/>
      <c r="K248" s="198"/>
      <c r="L248" s="203"/>
      <c r="M248" s="204"/>
      <c r="N248" s="205"/>
      <c r="O248" s="205"/>
      <c r="P248" s="205"/>
      <c r="Q248" s="205"/>
      <c r="R248" s="205"/>
      <c r="S248" s="205"/>
      <c r="T248" s="206"/>
      <c r="AT248" s="207" t="s">
        <v>129</v>
      </c>
      <c r="AU248" s="207" t="s">
        <v>76</v>
      </c>
      <c r="AV248" s="14" t="s">
        <v>76</v>
      </c>
      <c r="AW248" s="14" t="s">
        <v>4</v>
      </c>
      <c r="AX248" s="14" t="s">
        <v>74</v>
      </c>
      <c r="AY248" s="207" t="s">
        <v>117</v>
      </c>
    </row>
    <row r="249" spans="1:65" s="2" customFormat="1" ht="24.2" hidden="1" customHeight="1">
      <c r="A249" s="34"/>
      <c r="B249" s="35"/>
      <c r="C249" s="168" t="s">
        <v>432</v>
      </c>
      <c r="D249" s="168" t="s">
        <v>120</v>
      </c>
      <c r="E249" s="169" t="s">
        <v>433</v>
      </c>
      <c r="F249" s="170" t="s">
        <v>434</v>
      </c>
      <c r="G249" s="171" t="s">
        <v>178</v>
      </c>
      <c r="H249" s="172">
        <v>3</v>
      </c>
      <c r="I249" s="173"/>
      <c r="J249" s="174">
        <f>ROUND(I249*H249,2)</f>
        <v>0</v>
      </c>
      <c r="K249" s="170" t="s">
        <v>124</v>
      </c>
      <c r="L249" s="39"/>
      <c r="M249" s="175" t="s">
        <v>19</v>
      </c>
      <c r="N249" s="176" t="s">
        <v>40</v>
      </c>
      <c r="O249" s="64"/>
      <c r="P249" s="177">
        <f>O249*H249</f>
        <v>0</v>
      </c>
      <c r="Q249" s="177">
        <v>0</v>
      </c>
      <c r="R249" s="177">
        <f>Q249*H249</f>
        <v>0</v>
      </c>
      <c r="S249" s="177">
        <v>0</v>
      </c>
      <c r="T249" s="17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79" t="s">
        <v>213</v>
      </c>
      <c r="AT249" s="179" t="s">
        <v>120</v>
      </c>
      <c r="AU249" s="179" t="s">
        <v>76</v>
      </c>
      <c r="AY249" s="17" t="s">
        <v>117</v>
      </c>
      <c r="BE249" s="180">
        <f>IF(N249="základní",J249,0)</f>
        <v>0</v>
      </c>
      <c r="BF249" s="180">
        <f>IF(N249="snížená",J249,0)</f>
        <v>0</v>
      </c>
      <c r="BG249" s="180">
        <f>IF(N249="zákl. přenesená",J249,0)</f>
        <v>0</v>
      </c>
      <c r="BH249" s="180">
        <f>IF(N249="sníž. přenesená",J249,0)</f>
        <v>0</v>
      </c>
      <c r="BI249" s="180">
        <f>IF(N249="nulová",J249,0)</f>
        <v>0</v>
      </c>
      <c r="BJ249" s="17" t="s">
        <v>74</v>
      </c>
      <c r="BK249" s="180">
        <f>ROUND(I249*H249,2)</f>
        <v>0</v>
      </c>
      <c r="BL249" s="17" t="s">
        <v>213</v>
      </c>
      <c r="BM249" s="179" t="s">
        <v>435</v>
      </c>
    </row>
    <row r="250" spans="1:65" s="2" customFormat="1" ht="11.25" hidden="1">
      <c r="A250" s="34"/>
      <c r="B250" s="35"/>
      <c r="C250" s="36"/>
      <c r="D250" s="181" t="s">
        <v>127</v>
      </c>
      <c r="E250" s="36"/>
      <c r="F250" s="182" t="s">
        <v>436</v>
      </c>
      <c r="G250" s="36"/>
      <c r="H250" s="36"/>
      <c r="I250" s="183"/>
      <c r="J250" s="36"/>
      <c r="K250" s="36"/>
      <c r="L250" s="39"/>
      <c r="M250" s="184"/>
      <c r="N250" s="185"/>
      <c r="O250" s="64"/>
      <c r="P250" s="64"/>
      <c r="Q250" s="64"/>
      <c r="R250" s="64"/>
      <c r="S250" s="64"/>
      <c r="T250" s="65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T250" s="17" t="s">
        <v>127</v>
      </c>
      <c r="AU250" s="17" t="s">
        <v>76</v>
      </c>
    </row>
    <row r="251" spans="1:65" s="2" customFormat="1" ht="24.2" hidden="1" customHeight="1">
      <c r="A251" s="34"/>
      <c r="B251" s="35"/>
      <c r="C251" s="219" t="s">
        <v>437</v>
      </c>
      <c r="D251" s="219" t="s">
        <v>139</v>
      </c>
      <c r="E251" s="220" t="s">
        <v>438</v>
      </c>
      <c r="F251" s="221" t="s">
        <v>439</v>
      </c>
      <c r="G251" s="222" t="s">
        <v>178</v>
      </c>
      <c r="H251" s="223">
        <v>3</v>
      </c>
      <c r="I251" s="224"/>
      <c r="J251" s="225">
        <f>ROUND(I251*H251,2)</f>
        <v>0</v>
      </c>
      <c r="K251" s="221" t="s">
        <v>124</v>
      </c>
      <c r="L251" s="226"/>
      <c r="M251" s="227" t="s">
        <v>19</v>
      </c>
      <c r="N251" s="228" t="s">
        <v>40</v>
      </c>
      <c r="O251" s="64"/>
      <c r="P251" s="177">
        <f>O251*H251</f>
        <v>0</v>
      </c>
      <c r="Q251" s="177">
        <v>4.0000000000000003E-5</v>
      </c>
      <c r="R251" s="177">
        <f>Q251*H251</f>
        <v>1.2000000000000002E-4</v>
      </c>
      <c r="S251" s="177">
        <v>0</v>
      </c>
      <c r="T251" s="17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79" t="s">
        <v>232</v>
      </c>
      <c r="AT251" s="179" t="s">
        <v>139</v>
      </c>
      <c r="AU251" s="179" t="s">
        <v>76</v>
      </c>
      <c r="AY251" s="17" t="s">
        <v>117</v>
      </c>
      <c r="BE251" s="180">
        <f>IF(N251="základní",J251,0)</f>
        <v>0</v>
      </c>
      <c r="BF251" s="180">
        <f>IF(N251="snížená",J251,0)</f>
        <v>0</v>
      </c>
      <c r="BG251" s="180">
        <f>IF(N251="zákl. přenesená",J251,0)</f>
        <v>0</v>
      </c>
      <c r="BH251" s="180">
        <f>IF(N251="sníž. přenesená",J251,0)</f>
        <v>0</v>
      </c>
      <c r="BI251" s="180">
        <f>IF(N251="nulová",J251,0)</f>
        <v>0</v>
      </c>
      <c r="BJ251" s="17" t="s">
        <v>74</v>
      </c>
      <c r="BK251" s="180">
        <f>ROUND(I251*H251,2)</f>
        <v>0</v>
      </c>
      <c r="BL251" s="17" t="s">
        <v>213</v>
      </c>
      <c r="BM251" s="179" t="s">
        <v>440</v>
      </c>
    </row>
    <row r="252" spans="1:65" s="2" customFormat="1" ht="21.75" hidden="1" customHeight="1">
      <c r="A252" s="34"/>
      <c r="B252" s="35"/>
      <c r="C252" s="168" t="s">
        <v>441</v>
      </c>
      <c r="D252" s="168" t="s">
        <v>120</v>
      </c>
      <c r="E252" s="169" t="s">
        <v>442</v>
      </c>
      <c r="F252" s="170" t="s">
        <v>443</v>
      </c>
      <c r="G252" s="171" t="s">
        <v>206</v>
      </c>
      <c r="H252" s="172">
        <v>50</v>
      </c>
      <c r="I252" s="173"/>
      <c r="J252" s="174">
        <f>ROUND(I252*H252,2)</f>
        <v>0</v>
      </c>
      <c r="K252" s="170" t="s">
        <v>124</v>
      </c>
      <c r="L252" s="39"/>
      <c r="M252" s="175" t="s">
        <v>19</v>
      </c>
      <c r="N252" s="176" t="s">
        <v>40</v>
      </c>
      <c r="O252" s="64"/>
      <c r="P252" s="177">
        <f>O252*H252</f>
        <v>0</v>
      </c>
      <c r="Q252" s="177">
        <v>0</v>
      </c>
      <c r="R252" s="177">
        <f>Q252*H252</f>
        <v>0</v>
      </c>
      <c r="S252" s="177">
        <v>0</v>
      </c>
      <c r="T252" s="17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79" t="s">
        <v>213</v>
      </c>
      <c r="AT252" s="179" t="s">
        <v>120</v>
      </c>
      <c r="AU252" s="179" t="s">
        <v>76</v>
      </c>
      <c r="AY252" s="17" t="s">
        <v>117</v>
      </c>
      <c r="BE252" s="180">
        <f>IF(N252="základní",J252,0)</f>
        <v>0</v>
      </c>
      <c r="BF252" s="180">
        <f>IF(N252="snížená",J252,0)</f>
        <v>0</v>
      </c>
      <c r="BG252" s="180">
        <f>IF(N252="zákl. přenesená",J252,0)</f>
        <v>0</v>
      </c>
      <c r="BH252" s="180">
        <f>IF(N252="sníž. přenesená",J252,0)</f>
        <v>0</v>
      </c>
      <c r="BI252" s="180">
        <f>IF(N252="nulová",J252,0)</f>
        <v>0</v>
      </c>
      <c r="BJ252" s="17" t="s">
        <v>74</v>
      </c>
      <c r="BK252" s="180">
        <f>ROUND(I252*H252,2)</f>
        <v>0</v>
      </c>
      <c r="BL252" s="17" t="s">
        <v>213</v>
      </c>
      <c r="BM252" s="179" t="s">
        <v>444</v>
      </c>
    </row>
    <row r="253" spans="1:65" s="2" customFormat="1" ht="11.25" hidden="1">
      <c r="A253" s="34"/>
      <c r="B253" s="35"/>
      <c r="C253" s="36"/>
      <c r="D253" s="181" t="s">
        <v>127</v>
      </c>
      <c r="E253" s="36"/>
      <c r="F253" s="182" t="s">
        <v>445</v>
      </c>
      <c r="G253" s="36"/>
      <c r="H253" s="36"/>
      <c r="I253" s="183"/>
      <c r="J253" s="36"/>
      <c r="K253" s="36"/>
      <c r="L253" s="39"/>
      <c r="M253" s="184"/>
      <c r="N253" s="185"/>
      <c r="O253" s="64"/>
      <c r="P253" s="64"/>
      <c r="Q253" s="64"/>
      <c r="R253" s="64"/>
      <c r="S253" s="64"/>
      <c r="T253" s="65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T253" s="17" t="s">
        <v>127</v>
      </c>
      <c r="AU253" s="17" t="s">
        <v>76</v>
      </c>
    </row>
    <row r="254" spans="1:65" s="2" customFormat="1" ht="24.2" hidden="1" customHeight="1">
      <c r="A254" s="34"/>
      <c r="B254" s="35"/>
      <c r="C254" s="219" t="s">
        <v>446</v>
      </c>
      <c r="D254" s="219" t="s">
        <v>139</v>
      </c>
      <c r="E254" s="220" t="s">
        <v>447</v>
      </c>
      <c r="F254" s="221" t="s">
        <v>448</v>
      </c>
      <c r="G254" s="222" t="s">
        <v>206</v>
      </c>
      <c r="H254" s="223">
        <v>60</v>
      </c>
      <c r="I254" s="224"/>
      <c r="J254" s="225">
        <f>ROUND(I254*H254,2)</f>
        <v>0</v>
      </c>
      <c r="K254" s="221" t="s">
        <v>124</v>
      </c>
      <c r="L254" s="226"/>
      <c r="M254" s="227" t="s">
        <v>19</v>
      </c>
      <c r="N254" s="228" t="s">
        <v>40</v>
      </c>
      <c r="O254" s="64"/>
      <c r="P254" s="177">
        <f>O254*H254</f>
        <v>0</v>
      </c>
      <c r="Q254" s="177">
        <v>2.0000000000000002E-5</v>
      </c>
      <c r="R254" s="177">
        <f>Q254*H254</f>
        <v>1.2000000000000001E-3</v>
      </c>
      <c r="S254" s="177">
        <v>0</v>
      </c>
      <c r="T254" s="17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79" t="s">
        <v>232</v>
      </c>
      <c r="AT254" s="179" t="s">
        <v>139</v>
      </c>
      <c r="AU254" s="179" t="s">
        <v>76</v>
      </c>
      <c r="AY254" s="17" t="s">
        <v>117</v>
      </c>
      <c r="BE254" s="180">
        <f>IF(N254="základní",J254,0)</f>
        <v>0</v>
      </c>
      <c r="BF254" s="180">
        <f>IF(N254="snížená",J254,0)</f>
        <v>0</v>
      </c>
      <c r="BG254" s="180">
        <f>IF(N254="zákl. přenesená",J254,0)</f>
        <v>0</v>
      </c>
      <c r="BH254" s="180">
        <f>IF(N254="sníž. přenesená",J254,0)</f>
        <v>0</v>
      </c>
      <c r="BI254" s="180">
        <f>IF(N254="nulová",J254,0)</f>
        <v>0</v>
      </c>
      <c r="BJ254" s="17" t="s">
        <v>74</v>
      </c>
      <c r="BK254" s="180">
        <f>ROUND(I254*H254,2)</f>
        <v>0</v>
      </c>
      <c r="BL254" s="17" t="s">
        <v>213</v>
      </c>
      <c r="BM254" s="179" t="s">
        <v>449</v>
      </c>
    </row>
    <row r="255" spans="1:65" s="14" customFormat="1" ht="11.25" hidden="1">
      <c r="B255" s="197"/>
      <c r="C255" s="198"/>
      <c r="D255" s="188" t="s">
        <v>129</v>
      </c>
      <c r="E255" s="199" t="s">
        <v>19</v>
      </c>
      <c r="F255" s="200" t="s">
        <v>450</v>
      </c>
      <c r="G255" s="198"/>
      <c r="H255" s="201">
        <v>60</v>
      </c>
      <c r="I255" s="202"/>
      <c r="J255" s="198"/>
      <c r="K255" s="198"/>
      <c r="L255" s="203"/>
      <c r="M255" s="204"/>
      <c r="N255" s="205"/>
      <c r="O255" s="205"/>
      <c r="P255" s="205"/>
      <c r="Q255" s="205"/>
      <c r="R255" s="205"/>
      <c r="S255" s="205"/>
      <c r="T255" s="206"/>
      <c r="AT255" s="207" t="s">
        <v>129</v>
      </c>
      <c r="AU255" s="207" t="s">
        <v>76</v>
      </c>
      <c r="AV255" s="14" t="s">
        <v>76</v>
      </c>
      <c r="AW255" s="14" t="s">
        <v>31</v>
      </c>
      <c r="AX255" s="14" t="s">
        <v>69</v>
      </c>
      <c r="AY255" s="207" t="s">
        <v>117</v>
      </c>
    </row>
    <row r="256" spans="1:65" s="15" customFormat="1" ht="11.25" hidden="1">
      <c r="B256" s="208"/>
      <c r="C256" s="209"/>
      <c r="D256" s="188" t="s">
        <v>129</v>
      </c>
      <c r="E256" s="210" t="s">
        <v>19</v>
      </c>
      <c r="F256" s="211" t="s">
        <v>132</v>
      </c>
      <c r="G256" s="209"/>
      <c r="H256" s="212">
        <v>60</v>
      </c>
      <c r="I256" s="213"/>
      <c r="J256" s="209"/>
      <c r="K256" s="209"/>
      <c r="L256" s="214"/>
      <c r="M256" s="215"/>
      <c r="N256" s="216"/>
      <c r="O256" s="216"/>
      <c r="P256" s="216"/>
      <c r="Q256" s="216"/>
      <c r="R256" s="216"/>
      <c r="S256" s="216"/>
      <c r="T256" s="217"/>
      <c r="AT256" s="218" t="s">
        <v>129</v>
      </c>
      <c r="AU256" s="218" t="s">
        <v>76</v>
      </c>
      <c r="AV256" s="15" t="s">
        <v>125</v>
      </c>
      <c r="AW256" s="15" t="s">
        <v>31</v>
      </c>
      <c r="AX256" s="15" t="s">
        <v>74</v>
      </c>
      <c r="AY256" s="218" t="s">
        <v>117</v>
      </c>
    </row>
    <row r="257" spans="1:65" s="2" customFormat="1" ht="24.2" hidden="1" customHeight="1">
      <c r="A257" s="34"/>
      <c r="B257" s="35"/>
      <c r="C257" s="168" t="s">
        <v>451</v>
      </c>
      <c r="D257" s="168" t="s">
        <v>120</v>
      </c>
      <c r="E257" s="169" t="s">
        <v>452</v>
      </c>
      <c r="F257" s="170" t="s">
        <v>453</v>
      </c>
      <c r="G257" s="171" t="s">
        <v>206</v>
      </c>
      <c r="H257" s="172">
        <v>75</v>
      </c>
      <c r="I257" s="173"/>
      <c r="J257" s="174">
        <f>ROUND(I257*H257,2)</f>
        <v>0</v>
      </c>
      <c r="K257" s="170" t="s">
        <v>124</v>
      </c>
      <c r="L257" s="39"/>
      <c r="M257" s="175" t="s">
        <v>19</v>
      </c>
      <c r="N257" s="176" t="s">
        <v>40</v>
      </c>
      <c r="O257" s="64"/>
      <c r="P257" s="177">
        <f>O257*H257</f>
        <v>0</v>
      </c>
      <c r="Q257" s="177">
        <v>0</v>
      </c>
      <c r="R257" s="177">
        <f>Q257*H257</f>
        <v>0</v>
      </c>
      <c r="S257" s="177">
        <v>0</v>
      </c>
      <c r="T257" s="17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79" t="s">
        <v>213</v>
      </c>
      <c r="AT257" s="179" t="s">
        <v>120</v>
      </c>
      <c r="AU257" s="179" t="s">
        <v>76</v>
      </c>
      <c r="AY257" s="17" t="s">
        <v>117</v>
      </c>
      <c r="BE257" s="180">
        <f>IF(N257="základní",J257,0)</f>
        <v>0</v>
      </c>
      <c r="BF257" s="180">
        <f>IF(N257="snížená",J257,0)</f>
        <v>0</v>
      </c>
      <c r="BG257" s="180">
        <f>IF(N257="zákl. přenesená",J257,0)</f>
        <v>0</v>
      </c>
      <c r="BH257" s="180">
        <f>IF(N257="sníž. přenesená",J257,0)</f>
        <v>0</v>
      </c>
      <c r="BI257" s="180">
        <f>IF(N257="nulová",J257,0)</f>
        <v>0</v>
      </c>
      <c r="BJ257" s="17" t="s">
        <v>74</v>
      </c>
      <c r="BK257" s="180">
        <f>ROUND(I257*H257,2)</f>
        <v>0</v>
      </c>
      <c r="BL257" s="17" t="s">
        <v>213</v>
      </c>
      <c r="BM257" s="179" t="s">
        <v>454</v>
      </c>
    </row>
    <row r="258" spans="1:65" s="2" customFormat="1" ht="11.25" hidden="1">
      <c r="A258" s="34"/>
      <c r="B258" s="35"/>
      <c r="C258" s="36"/>
      <c r="D258" s="181" t="s">
        <v>127</v>
      </c>
      <c r="E258" s="36"/>
      <c r="F258" s="182" t="s">
        <v>455</v>
      </c>
      <c r="G258" s="36"/>
      <c r="H258" s="36"/>
      <c r="I258" s="183"/>
      <c r="J258" s="36"/>
      <c r="K258" s="36"/>
      <c r="L258" s="39"/>
      <c r="M258" s="184"/>
      <c r="N258" s="185"/>
      <c r="O258" s="64"/>
      <c r="P258" s="64"/>
      <c r="Q258" s="64"/>
      <c r="R258" s="64"/>
      <c r="S258" s="64"/>
      <c r="T258" s="65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T258" s="17" t="s">
        <v>127</v>
      </c>
      <c r="AU258" s="17" t="s">
        <v>76</v>
      </c>
    </row>
    <row r="259" spans="1:65" s="2" customFormat="1" ht="37.9" hidden="1" customHeight="1">
      <c r="A259" s="34"/>
      <c r="B259" s="35"/>
      <c r="C259" s="219" t="s">
        <v>456</v>
      </c>
      <c r="D259" s="219" t="s">
        <v>139</v>
      </c>
      <c r="E259" s="220" t="s">
        <v>457</v>
      </c>
      <c r="F259" s="221" t="s">
        <v>458</v>
      </c>
      <c r="G259" s="222" t="s">
        <v>206</v>
      </c>
      <c r="H259" s="223">
        <v>90</v>
      </c>
      <c r="I259" s="224"/>
      <c r="J259" s="225">
        <f>ROUND(I259*H259,2)</f>
        <v>0</v>
      </c>
      <c r="K259" s="221" t="s">
        <v>124</v>
      </c>
      <c r="L259" s="226"/>
      <c r="M259" s="227" t="s">
        <v>19</v>
      </c>
      <c r="N259" s="228" t="s">
        <v>40</v>
      </c>
      <c r="O259" s="64"/>
      <c r="P259" s="177">
        <f>O259*H259</f>
        <v>0</v>
      </c>
      <c r="Q259" s="177">
        <v>1.8000000000000001E-4</v>
      </c>
      <c r="R259" s="177">
        <f>Q259*H259</f>
        <v>1.6200000000000003E-2</v>
      </c>
      <c r="S259" s="177">
        <v>0</v>
      </c>
      <c r="T259" s="17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79" t="s">
        <v>232</v>
      </c>
      <c r="AT259" s="179" t="s">
        <v>139</v>
      </c>
      <c r="AU259" s="179" t="s">
        <v>76</v>
      </c>
      <c r="AY259" s="17" t="s">
        <v>117</v>
      </c>
      <c r="BE259" s="180">
        <f>IF(N259="základní",J259,0)</f>
        <v>0</v>
      </c>
      <c r="BF259" s="180">
        <f>IF(N259="snížená",J259,0)</f>
        <v>0</v>
      </c>
      <c r="BG259" s="180">
        <f>IF(N259="zákl. přenesená",J259,0)</f>
        <v>0</v>
      </c>
      <c r="BH259" s="180">
        <f>IF(N259="sníž. přenesená",J259,0)</f>
        <v>0</v>
      </c>
      <c r="BI259" s="180">
        <f>IF(N259="nulová",J259,0)</f>
        <v>0</v>
      </c>
      <c r="BJ259" s="17" t="s">
        <v>74</v>
      </c>
      <c r="BK259" s="180">
        <f>ROUND(I259*H259,2)</f>
        <v>0</v>
      </c>
      <c r="BL259" s="17" t="s">
        <v>213</v>
      </c>
      <c r="BM259" s="179" t="s">
        <v>459</v>
      </c>
    </row>
    <row r="260" spans="1:65" s="14" customFormat="1" ht="11.25" hidden="1">
      <c r="B260" s="197"/>
      <c r="C260" s="198"/>
      <c r="D260" s="188" t="s">
        <v>129</v>
      </c>
      <c r="E260" s="199" t="s">
        <v>19</v>
      </c>
      <c r="F260" s="200" t="s">
        <v>460</v>
      </c>
      <c r="G260" s="198"/>
      <c r="H260" s="201">
        <v>90</v>
      </c>
      <c r="I260" s="202"/>
      <c r="J260" s="198"/>
      <c r="K260" s="198"/>
      <c r="L260" s="203"/>
      <c r="M260" s="204"/>
      <c r="N260" s="205"/>
      <c r="O260" s="205"/>
      <c r="P260" s="205"/>
      <c r="Q260" s="205"/>
      <c r="R260" s="205"/>
      <c r="S260" s="205"/>
      <c r="T260" s="206"/>
      <c r="AT260" s="207" t="s">
        <v>129</v>
      </c>
      <c r="AU260" s="207" t="s">
        <v>76</v>
      </c>
      <c r="AV260" s="14" t="s">
        <v>76</v>
      </c>
      <c r="AW260" s="14" t="s">
        <v>31</v>
      </c>
      <c r="AX260" s="14" t="s">
        <v>69</v>
      </c>
      <c r="AY260" s="207" t="s">
        <v>117</v>
      </c>
    </row>
    <row r="261" spans="1:65" s="15" customFormat="1" ht="11.25" hidden="1">
      <c r="B261" s="208"/>
      <c r="C261" s="209"/>
      <c r="D261" s="188" t="s">
        <v>129</v>
      </c>
      <c r="E261" s="210" t="s">
        <v>19</v>
      </c>
      <c r="F261" s="211" t="s">
        <v>132</v>
      </c>
      <c r="G261" s="209"/>
      <c r="H261" s="212">
        <v>90</v>
      </c>
      <c r="I261" s="213"/>
      <c r="J261" s="209"/>
      <c r="K261" s="209"/>
      <c r="L261" s="214"/>
      <c r="M261" s="215"/>
      <c r="N261" s="216"/>
      <c r="O261" s="216"/>
      <c r="P261" s="216"/>
      <c r="Q261" s="216"/>
      <c r="R261" s="216"/>
      <c r="S261" s="216"/>
      <c r="T261" s="217"/>
      <c r="AT261" s="218" t="s">
        <v>129</v>
      </c>
      <c r="AU261" s="218" t="s">
        <v>76</v>
      </c>
      <c r="AV261" s="15" t="s">
        <v>125</v>
      </c>
      <c r="AW261" s="15" t="s">
        <v>31</v>
      </c>
      <c r="AX261" s="15" t="s">
        <v>74</v>
      </c>
      <c r="AY261" s="218" t="s">
        <v>117</v>
      </c>
    </row>
    <row r="262" spans="1:65" s="2" customFormat="1" ht="16.5" hidden="1" customHeight="1">
      <c r="A262" s="34"/>
      <c r="B262" s="35"/>
      <c r="C262" s="168" t="s">
        <v>461</v>
      </c>
      <c r="D262" s="168" t="s">
        <v>120</v>
      </c>
      <c r="E262" s="169" t="s">
        <v>462</v>
      </c>
      <c r="F262" s="170" t="s">
        <v>463</v>
      </c>
      <c r="G262" s="171" t="s">
        <v>206</v>
      </c>
      <c r="H262" s="172">
        <v>125</v>
      </c>
      <c r="I262" s="173"/>
      <c r="J262" s="174">
        <f>ROUND(I262*H262,2)</f>
        <v>0</v>
      </c>
      <c r="K262" s="170" t="s">
        <v>124</v>
      </c>
      <c r="L262" s="39"/>
      <c r="M262" s="175" t="s">
        <v>19</v>
      </c>
      <c r="N262" s="176" t="s">
        <v>40</v>
      </c>
      <c r="O262" s="64"/>
      <c r="P262" s="177">
        <f>O262*H262</f>
        <v>0</v>
      </c>
      <c r="Q262" s="177">
        <v>0</v>
      </c>
      <c r="R262" s="177">
        <f>Q262*H262</f>
        <v>0</v>
      </c>
      <c r="S262" s="177">
        <v>0</v>
      </c>
      <c r="T262" s="17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79" t="s">
        <v>213</v>
      </c>
      <c r="AT262" s="179" t="s">
        <v>120</v>
      </c>
      <c r="AU262" s="179" t="s">
        <v>76</v>
      </c>
      <c r="AY262" s="17" t="s">
        <v>117</v>
      </c>
      <c r="BE262" s="180">
        <f>IF(N262="základní",J262,0)</f>
        <v>0</v>
      </c>
      <c r="BF262" s="180">
        <f>IF(N262="snížená",J262,0)</f>
        <v>0</v>
      </c>
      <c r="BG262" s="180">
        <f>IF(N262="zákl. přenesená",J262,0)</f>
        <v>0</v>
      </c>
      <c r="BH262" s="180">
        <f>IF(N262="sníž. přenesená",J262,0)</f>
        <v>0</v>
      </c>
      <c r="BI262" s="180">
        <f>IF(N262="nulová",J262,0)</f>
        <v>0</v>
      </c>
      <c r="BJ262" s="17" t="s">
        <v>74</v>
      </c>
      <c r="BK262" s="180">
        <f>ROUND(I262*H262,2)</f>
        <v>0</v>
      </c>
      <c r="BL262" s="17" t="s">
        <v>213</v>
      </c>
      <c r="BM262" s="179" t="s">
        <v>464</v>
      </c>
    </row>
    <row r="263" spans="1:65" s="2" customFormat="1" ht="11.25">
      <c r="A263" s="34"/>
      <c r="B263" s="35"/>
      <c r="C263" s="36"/>
      <c r="D263" s="181" t="s">
        <v>127</v>
      </c>
      <c r="E263" s="36"/>
      <c r="F263" s="182" t="s">
        <v>465</v>
      </c>
      <c r="G263" s="36"/>
      <c r="H263" s="36"/>
      <c r="I263" s="183"/>
      <c r="J263" s="36"/>
      <c r="K263" s="36"/>
      <c r="L263" s="39"/>
      <c r="M263" s="184"/>
      <c r="N263" s="185"/>
      <c r="O263" s="64"/>
      <c r="P263" s="64"/>
      <c r="Q263" s="64"/>
      <c r="R263" s="64"/>
      <c r="S263" s="64"/>
      <c r="T263" s="65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T263" s="17" t="s">
        <v>127</v>
      </c>
      <c r="AU263" s="17" t="s">
        <v>76</v>
      </c>
    </row>
    <row r="264" spans="1:65" s="2" customFormat="1" ht="16.5" customHeight="1">
      <c r="A264" s="34"/>
      <c r="B264" s="35"/>
      <c r="C264" s="168" t="s">
        <v>466</v>
      </c>
      <c r="D264" s="168" t="s">
        <v>120</v>
      </c>
      <c r="E264" s="169" t="s">
        <v>467</v>
      </c>
      <c r="F264" s="170" t="s">
        <v>468</v>
      </c>
      <c r="G264" s="171" t="s">
        <v>178</v>
      </c>
      <c r="H264" s="172">
        <v>1</v>
      </c>
      <c r="I264" s="173"/>
      <c r="J264" s="174">
        <f>ROUND(I264*H264,2)</f>
        <v>0</v>
      </c>
      <c r="K264" s="170" t="s">
        <v>124</v>
      </c>
      <c r="L264" s="39"/>
      <c r="M264" s="175" t="s">
        <v>19</v>
      </c>
      <c r="N264" s="176" t="s">
        <v>40</v>
      </c>
      <c r="O264" s="64"/>
      <c r="P264" s="177">
        <f>O264*H264</f>
        <v>0</v>
      </c>
      <c r="Q264" s="177">
        <v>0</v>
      </c>
      <c r="R264" s="177">
        <f>Q264*H264</f>
        <v>0</v>
      </c>
      <c r="S264" s="177">
        <v>0</v>
      </c>
      <c r="T264" s="17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79" t="s">
        <v>213</v>
      </c>
      <c r="AT264" s="179" t="s">
        <v>120</v>
      </c>
      <c r="AU264" s="179" t="s">
        <v>76</v>
      </c>
      <c r="AY264" s="17" t="s">
        <v>117</v>
      </c>
      <c r="BE264" s="180">
        <f>IF(N264="základní",J264,0)</f>
        <v>0</v>
      </c>
      <c r="BF264" s="180">
        <f>IF(N264="snížená",J264,0)</f>
        <v>0</v>
      </c>
      <c r="BG264" s="180">
        <f>IF(N264="zákl. přenesená",J264,0)</f>
        <v>0</v>
      </c>
      <c r="BH264" s="180">
        <f>IF(N264="sníž. přenesená",J264,0)</f>
        <v>0</v>
      </c>
      <c r="BI264" s="180">
        <f>IF(N264="nulová",J264,0)</f>
        <v>0</v>
      </c>
      <c r="BJ264" s="17" t="s">
        <v>74</v>
      </c>
      <c r="BK264" s="180">
        <f>ROUND(I264*H264,2)</f>
        <v>0</v>
      </c>
      <c r="BL264" s="17" t="s">
        <v>213</v>
      </c>
      <c r="BM264" s="179" t="s">
        <v>469</v>
      </c>
    </row>
    <row r="265" spans="1:65" s="2" customFormat="1" ht="11.25">
      <c r="A265" s="34"/>
      <c r="B265" s="35"/>
      <c r="C265" s="36"/>
      <c r="D265" s="181" t="s">
        <v>127</v>
      </c>
      <c r="E265" s="36"/>
      <c r="F265" s="182" t="s">
        <v>470</v>
      </c>
      <c r="G265" s="36"/>
      <c r="H265" s="36"/>
      <c r="I265" s="183"/>
      <c r="J265" s="36"/>
      <c r="K265" s="36"/>
      <c r="L265" s="39"/>
      <c r="M265" s="184"/>
      <c r="N265" s="185"/>
      <c r="O265" s="64"/>
      <c r="P265" s="64"/>
      <c r="Q265" s="64"/>
      <c r="R265" s="64"/>
      <c r="S265" s="64"/>
      <c r="T265" s="65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T265" s="17" t="s">
        <v>127</v>
      </c>
      <c r="AU265" s="17" t="s">
        <v>76</v>
      </c>
    </row>
    <row r="266" spans="1:65" s="2" customFormat="1" ht="16.5" customHeight="1">
      <c r="A266" s="34"/>
      <c r="B266" s="35"/>
      <c r="C266" s="219" t="s">
        <v>471</v>
      </c>
      <c r="D266" s="219" t="s">
        <v>139</v>
      </c>
      <c r="E266" s="220" t="s">
        <v>472</v>
      </c>
      <c r="F266" s="221" t="s">
        <v>473</v>
      </c>
      <c r="G266" s="222" t="s">
        <v>178</v>
      </c>
      <c r="H266" s="223">
        <v>1</v>
      </c>
      <c r="I266" s="224"/>
      <c r="J266" s="225">
        <f>ROUND(I266*H266,2)</f>
        <v>0</v>
      </c>
      <c r="K266" s="221" t="s">
        <v>124</v>
      </c>
      <c r="L266" s="226"/>
      <c r="M266" s="227" t="s">
        <v>19</v>
      </c>
      <c r="N266" s="228" t="s">
        <v>40</v>
      </c>
      <c r="O266" s="64"/>
      <c r="P266" s="177">
        <f>O266*H266</f>
        <v>0</v>
      </c>
      <c r="Q266" s="177">
        <v>1.3999999999999999E-4</v>
      </c>
      <c r="R266" s="177">
        <f>Q266*H266</f>
        <v>1.3999999999999999E-4</v>
      </c>
      <c r="S266" s="177">
        <v>0</v>
      </c>
      <c r="T266" s="17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79" t="s">
        <v>232</v>
      </c>
      <c r="AT266" s="179" t="s">
        <v>139</v>
      </c>
      <c r="AU266" s="179" t="s">
        <v>76</v>
      </c>
      <c r="AY266" s="17" t="s">
        <v>117</v>
      </c>
      <c r="BE266" s="180">
        <f>IF(N266="základní",J266,0)</f>
        <v>0</v>
      </c>
      <c r="BF266" s="180">
        <f>IF(N266="snížená",J266,0)</f>
        <v>0</v>
      </c>
      <c r="BG266" s="180">
        <f>IF(N266="zákl. přenesená",J266,0)</f>
        <v>0</v>
      </c>
      <c r="BH266" s="180">
        <f>IF(N266="sníž. přenesená",J266,0)</f>
        <v>0</v>
      </c>
      <c r="BI266" s="180">
        <f>IF(N266="nulová",J266,0)</f>
        <v>0</v>
      </c>
      <c r="BJ266" s="17" t="s">
        <v>74</v>
      </c>
      <c r="BK266" s="180">
        <f>ROUND(I266*H266,2)</f>
        <v>0</v>
      </c>
      <c r="BL266" s="17" t="s">
        <v>213</v>
      </c>
      <c r="BM266" s="179" t="s">
        <v>474</v>
      </c>
    </row>
    <row r="267" spans="1:65" s="2" customFormat="1" ht="24.2" customHeight="1">
      <c r="A267" s="34"/>
      <c r="B267" s="35"/>
      <c r="C267" s="168" t="s">
        <v>475</v>
      </c>
      <c r="D267" s="168" t="s">
        <v>120</v>
      </c>
      <c r="E267" s="169" t="s">
        <v>476</v>
      </c>
      <c r="F267" s="170" t="s">
        <v>477</v>
      </c>
      <c r="G267" s="171" t="s">
        <v>216</v>
      </c>
      <c r="H267" s="172">
        <v>4.9000000000000002E-2</v>
      </c>
      <c r="I267" s="173"/>
      <c r="J267" s="174">
        <f>ROUND(I267*H267,2)</f>
        <v>0</v>
      </c>
      <c r="K267" s="170" t="s">
        <v>124</v>
      </c>
      <c r="L267" s="39"/>
      <c r="M267" s="175" t="s">
        <v>19</v>
      </c>
      <c r="N267" s="176" t="s">
        <v>40</v>
      </c>
      <c r="O267" s="64"/>
      <c r="P267" s="177">
        <f>O267*H267</f>
        <v>0</v>
      </c>
      <c r="Q267" s="177">
        <v>0</v>
      </c>
      <c r="R267" s="177">
        <f>Q267*H267</f>
        <v>0</v>
      </c>
      <c r="S267" s="177">
        <v>0</v>
      </c>
      <c r="T267" s="17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79" t="s">
        <v>213</v>
      </c>
      <c r="AT267" s="179" t="s">
        <v>120</v>
      </c>
      <c r="AU267" s="179" t="s">
        <v>76</v>
      </c>
      <c r="AY267" s="17" t="s">
        <v>117</v>
      </c>
      <c r="BE267" s="180">
        <f>IF(N267="základní",J267,0)</f>
        <v>0</v>
      </c>
      <c r="BF267" s="180">
        <f>IF(N267="snížená",J267,0)</f>
        <v>0</v>
      </c>
      <c r="BG267" s="180">
        <f>IF(N267="zákl. přenesená",J267,0)</f>
        <v>0</v>
      </c>
      <c r="BH267" s="180">
        <f>IF(N267="sníž. přenesená",J267,0)</f>
        <v>0</v>
      </c>
      <c r="BI267" s="180">
        <f>IF(N267="nulová",J267,0)</f>
        <v>0</v>
      </c>
      <c r="BJ267" s="17" t="s">
        <v>74</v>
      </c>
      <c r="BK267" s="180">
        <f>ROUND(I267*H267,2)</f>
        <v>0</v>
      </c>
      <c r="BL267" s="17" t="s">
        <v>213</v>
      </c>
      <c r="BM267" s="179" t="s">
        <v>478</v>
      </c>
    </row>
    <row r="268" spans="1:65" s="2" customFormat="1" ht="11.25">
      <c r="A268" s="34"/>
      <c r="B268" s="35"/>
      <c r="C268" s="36"/>
      <c r="D268" s="181" t="s">
        <v>127</v>
      </c>
      <c r="E268" s="36"/>
      <c r="F268" s="182" t="s">
        <v>479</v>
      </c>
      <c r="G268" s="36"/>
      <c r="H268" s="36"/>
      <c r="I268" s="183"/>
      <c r="J268" s="36"/>
      <c r="K268" s="36"/>
      <c r="L268" s="39"/>
      <c r="M268" s="184"/>
      <c r="N268" s="185"/>
      <c r="O268" s="64"/>
      <c r="P268" s="64"/>
      <c r="Q268" s="64"/>
      <c r="R268" s="64"/>
      <c r="S268" s="64"/>
      <c r="T268" s="65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T268" s="17" t="s">
        <v>127</v>
      </c>
      <c r="AU268" s="17" t="s">
        <v>76</v>
      </c>
    </row>
    <row r="269" spans="1:65" s="12" customFormat="1" ht="22.9" customHeight="1">
      <c r="B269" s="152"/>
      <c r="C269" s="153"/>
      <c r="D269" s="154" t="s">
        <v>68</v>
      </c>
      <c r="E269" s="166" t="s">
        <v>480</v>
      </c>
      <c r="F269" s="166" t="s">
        <v>481</v>
      </c>
      <c r="G269" s="153"/>
      <c r="H269" s="153"/>
      <c r="I269" s="156"/>
      <c r="J269" s="167">
        <f>BK269</f>
        <v>0</v>
      </c>
      <c r="K269" s="153"/>
      <c r="L269" s="158"/>
      <c r="M269" s="159"/>
      <c r="N269" s="160"/>
      <c r="O269" s="160"/>
      <c r="P269" s="161">
        <f>SUM(P270:P282)</f>
        <v>0</v>
      </c>
      <c r="Q269" s="160"/>
      <c r="R269" s="161">
        <f>SUM(R270:R282)</f>
        <v>4.1799999999999997E-3</v>
      </c>
      <c r="S269" s="160"/>
      <c r="T269" s="162">
        <f>SUM(T270:T282)</f>
        <v>0</v>
      </c>
      <c r="AR269" s="163" t="s">
        <v>76</v>
      </c>
      <c r="AT269" s="164" t="s">
        <v>68</v>
      </c>
      <c r="AU269" s="164" t="s">
        <v>74</v>
      </c>
      <c r="AY269" s="163" t="s">
        <v>117</v>
      </c>
      <c r="BK269" s="165">
        <f>SUM(BK270:BK282)</f>
        <v>0</v>
      </c>
    </row>
    <row r="270" spans="1:65" s="2" customFormat="1" ht="24.2" customHeight="1">
      <c r="A270" s="34"/>
      <c r="B270" s="35"/>
      <c r="C270" s="168" t="s">
        <v>482</v>
      </c>
      <c r="D270" s="168" t="s">
        <v>120</v>
      </c>
      <c r="E270" s="169" t="s">
        <v>483</v>
      </c>
      <c r="F270" s="170" t="s">
        <v>484</v>
      </c>
      <c r="G270" s="171" t="s">
        <v>178</v>
      </c>
      <c r="H270" s="172">
        <v>1</v>
      </c>
      <c r="I270" s="173"/>
      <c r="J270" s="174">
        <f>ROUND(I270*H270,2)</f>
        <v>0</v>
      </c>
      <c r="K270" s="170" t="s">
        <v>124</v>
      </c>
      <c r="L270" s="39"/>
      <c r="M270" s="175" t="s">
        <v>19</v>
      </c>
      <c r="N270" s="176" t="s">
        <v>40</v>
      </c>
      <c r="O270" s="64"/>
      <c r="P270" s="177">
        <f>O270*H270</f>
        <v>0</v>
      </c>
      <c r="Q270" s="177">
        <v>0</v>
      </c>
      <c r="R270" s="177">
        <f>Q270*H270</f>
        <v>0</v>
      </c>
      <c r="S270" s="177">
        <v>0</v>
      </c>
      <c r="T270" s="178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79" t="s">
        <v>213</v>
      </c>
      <c r="AT270" s="179" t="s">
        <v>120</v>
      </c>
      <c r="AU270" s="179" t="s">
        <v>76</v>
      </c>
      <c r="AY270" s="17" t="s">
        <v>117</v>
      </c>
      <c r="BE270" s="180">
        <f>IF(N270="základní",J270,0)</f>
        <v>0</v>
      </c>
      <c r="BF270" s="180">
        <f>IF(N270="snížená",J270,0)</f>
        <v>0</v>
      </c>
      <c r="BG270" s="180">
        <f>IF(N270="zákl. přenesená",J270,0)</f>
        <v>0</v>
      </c>
      <c r="BH270" s="180">
        <f>IF(N270="sníž. přenesená",J270,0)</f>
        <v>0</v>
      </c>
      <c r="BI270" s="180">
        <f>IF(N270="nulová",J270,0)</f>
        <v>0</v>
      </c>
      <c r="BJ270" s="17" t="s">
        <v>74</v>
      </c>
      <c r="BK270" s="180">
        <f>ROUND(I270*H270,2)</f>
        <v>0</v>
      </c>
      <c r="BL270" s="17" t="s">
        <v>213</v>
      </c>
      <c r="BM270" s="179" t="s">
        <v>485</v>
      </c>
    </row>
    <row r="271" spans="1:65" s="2" customFormat="1" ht="11.25">
      <c r="A271" s="34"/>
      <c r="B271" s="35"/>
      <c r="C271" s="36"/>
      <c r="D271" s="181" t="s">
        <v>127</v>
      </c>
      <c r="E271" s="36"/>
      <c r="F271" s="182" t="s">
        <v>486</v>
      </c>
      <c r="G271" s="36"/>
      <c r="H271" s="36"/>
      <c r="I271" s="183"/>
      <c r="J271" s="36"/>
      <c r="K271" s="36"/>
      <c r="L271" s="39"/>
      <c r="M271" s="184"/>
      <c r="N271" s="185"/>
      <c r="O271" s="64"/>
      <c r="P271" s="64"/>
      <c r="Q271" s="64"/>
      <c r="R271" s="64"/>
      <c r="S271" s="64"/>
      <c r="T271" s="65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T271" s="17" t="s">
        <v>127</v>
      </c>
      <c r="AU271" s="17" t="s">
        <v>76</v>
      </c>
    </row>
    <row r="272" spans="1:65" s="2" customFormat="1" ht="24.2" customHeight="1">
      <c r="A272" s="34"/>
      <c r="B272" s="35"/>
      <c r="C272" s="219" t="s">
        <v>487</v>
      </c>
      <c r="D272" s="219" t="s">
        <v>139</v>
      </c>
      <c r="E272" s="220" t="s">
        <v>488</v>
      </c>
      <c r="F272" s="221" t="s">
        <v>489</v>
      </c>
      <c r="G272" s="222" t="s">
        <v>178</v>
      </c>
      <c r="H272" s="223">
        <v>1</v>
      </c>
      <c r="I272" s="224"/>
      <c r="J272" s="225">
        <f>ROUND(I272*H272,2)</f>
        <v>0</v>
      </c>
      <c r="K272" s="221" t="s">
        <v>124</v>
      </c>
      <c r="L272" s="226"/>
      <c r="M272" s="227" t="s">
        <v>19</v>
      </c>
      <c r="N272" s="228" t="s">
        <v>40</v>
      </c>
      <c r="O272" s="64"/>
      <c r="P272" s="177">
        <f>O272*H272</f>
        <v>0</v>
      </c>
      <c r="Q272" s="177">
        <v>1.5E-3</v>
      </c>
      <c r="R272" s="177">
        <f>Q272*H272</f>
        <v>1.5E-3</v>
      </c>
      <c r="S272" s="177">
        <v>0</v>
      </c>
      <c r="T272" s="17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79" t="s">
        <v>232</v>
      </c>
      <c r="AT272" s="179" t="s">
        <v>139</v>
      </c>
      <c r="AU272" s="179" t="s">
        <v>76</v>
      </c>
      <c r="AY272" s="17" t="s">
        <v>117</v>
      </c>
      <c r="BE272" s="180">
        <f>IF(N272="základní",J272,0)</f>
        <v>0</v>
      </c>
      <c r="BF272" s="180">
        <f>IF(N272="snížená",J272,0)</f>
        <v>0</v>
      </c>
      <c r="BG272" s="180">
        <f>IF(N272="zákl. přenesená",J272,0)</f>
        <v>0</v>
      </c>
      <c r="BH272" s="180">
        <f>IF(N272="sníž. přenesená",J272,0)</f>
        <v>0</v>
      </c>
      <c r="BI272" s="180">
        <f>IF(N272="nulová",J272,0)</f>
        <v>0</v>
      </c>
      <c r="BJ272" s="17" t="s">
        <v>74</v>
      </c>
      <c r="BK272" s="180">
        <f>ROUND(I272*H272,2)</f>
        <v>0</v>
      </c>
      <c r="BL272" s="17" t="s">
        <v>213</v>
      </c>
      <c r="BM272" s="179" t="s">
        <v>490</v>
      </c>
    </row>
    <row r="273" spans="1:65" s="2" customFormat="1" ht="24.2" customHeight="1">
      <c r="A273" s="34"/>
      <c r="B273" s="35"/>
      <c r="C273" s="168" t="s">
        <v>491</v>
      </c>
      <c r="D273" s="168" t="s">
        <v>120</v>
      </c>
      <c r="E273" s="169" t="s">
        <v>492</v>
      </c>
      <c r="F273" s="170" t="s">
        <v>493</v>
      </c>
      <c r="G273" s="171" t="s">
        <v>178</v>
      </c>
      <c r="H273" s="172">
        <v>1</v>
      </c>
      <c r="I273" s="173"/>
      <c r="J273" s="174">
        <f>ROUND(I273*H273,2)</f>
        <v>0</v>
      </c>
      <c r="K273" s="170" t="s">
        <v>124</v>
      </c>
      <c r="L273" s="39"/>
      <c r="M273" s="175" t="s">
        <v>19</v>
      </c>
      <c r="N273" s="176" t="s">
        <v>40</v>
      </c>
      <c r="O273" s="64"/>
      <c r="P273" s="177">
        <f>O273*H273</f>
        <v>0</v>
      </c>
      <c r="Q273" s="177">
        <v>0</v>
      </c>
      <c r="R273" s="177">
        <f>Q273*H273</f>
        <v>0</v>
      </c>
      <c r="S273" s="177">
        <v>0</v>
      </c>
      <c r="T273" s="178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79" t="s">
        <v>213</v>
      </c>
      <c r="AT273" s="179" t="s">
        <v>120</v>
      </c>
      <c r="AU273" s="179" t="s">
        <v>76</v>
      </c>
      <c r="AY273" s="17" t="s">
        <v>117</v>
      </c>
      <c r="BE273" s="180">
        <f>IF(N273="základní",J273,0)</f>
        <v>0</v>
      </c>
      <c r="BF273" s="180">
        <f>IF(N273="snížená",J273,0)</f>
        <v>0</v>
      </c>
      <c r="BG273" s="180">
        <f>IF(N273="zákl. přenesená",J273,0)</f>
        <v>0</v>
      </c>
      <c r="BH273" s="180">
        <f>IF(N273="sníž. přenesená",J273,0)</f>
        <v>0</v>
      </c>
      <c r="BI273" s="180">
        <f>IF(N273="nulová",J273,0)</f>
        <v>0</v>
      </c>
      <c r="BJ273" s="17" t="s">
        <v>74</v>
      </c>
      <c r="BK273" s="180">
        <f>ROUND(I273*H273,2)</f>
        <v>0</v>
      </c>
      <c r="BL273" s="17" t="s">
        <v>213</v>
      </c>
      <c r="BM273" s="179" t="s">
        <v>494</v>
      </c>
    </row>
    <row r="274" spans="1:65" s="2" customFormat="1" ht="11.25">
      <c r="A274" s="34"/>
      <c r="B274" s="35"/>
      <c r="C274" s="36"/>
      <c r="D274" s="181" t="s">
        <v>127</v>
      </c>
      <c r="E274" s="36"/>
      <c r="F274" s="182" t="s">
        <v>495</v>
      </c>
      <c r="G274" s="36"/>
      <c r="H274" s="36"/>
      <c r="I274" s="183"/>
      <c r="J274" s="36"/>
      <c r="K274" s="36"/>
      <c r="L274" s="39"/>
      <c r="M274" s="184"/>
      <c r="N274" s="185"/>
      <c r="O274" s="64"/>
      <c r="P274" s="64"/>
      <c r="Q274" s="64"/>
      <c r="R274" s="64"/>
      <c r="S274" s="64"/>
      <c r="T274" s="65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T274" s="17" t="s">
        <v>127</v>
      </c>
      <c r="AU274" s="17" t="s">
        <v>76</v>
      </c>
    </row>
    <row r="275" spans="1:65" s="2" customFormat="1" ht="21.75" customHeight="1">
      <c r="A275" s="34"/>
      <c r="B275" s="35"/>
      <c r="C275" s="219" t="s">
        <v>496</v>
      </c>
      <c r="D275" s="219" t="s">
        <v>139</v>
      </c>
      <c r="E275" s="220" t="s">
        <v>497</v>
      </c>
      <c r="F275" s="221" t="s">
        <v>498</v>
      </c>
      <c r="G275" s="222" t="s">
        <v>178</v>
      </c>
      <c r="H275" s="223">
        <v>1</v>
      </c>
      <c r="I275" s="224"/>
      <c r="J275" s="225">
        <f>ROUND(I275*H275,2)</f>
        <v>0</v>
      </c>
      <c r="K275" s="221" t="s">
        <v>124</v>
      </c>
      <c r="L275" s="226"/>
      <c r="M275" s="227" t="s">
        <v>19</v>
      </c>
      <c r="N275" s="228" t="s">
        <v>40</v>
      </c>
      <c r="O275" s="64"/>
      <c r="P275" s="177">
        <f>O275*H275</f>
        <v>0</v>
      </c>
      <c r="Q275" s="177">
        <v>4.0000000000000002E-4</v>
      </c>
      <c r="R275" s="177">
        <f>Q275*H275</f>
        <v>4.0000000000000002E-4</v>
      </c>
      <c r="S275" s="177">
        <v>0</v>
      </c>
      <c r="T275" s="17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79" t="s">
        <v>232</v>
      </c>
      <c r="AT275" s="179" t="s">
        <v>139</v>
      </c>
      <c r="AU275" s="179" t="s">
        <v>76</v>
      </c>
      <c r="AY275" s="17" t="s">
        <v>117</v>
      </c>
      <c r="BE275" s="180">
        <f>IF(N275="základní",J275,0)</f>
        <v>0</v>
      </c>
      <c r="BF275" s="180">
        <f>IF(N275="snížená",J275,0)</f>
        <v>0</v>
      </c>
      <c r="BG275" s="180">
        <f>IF(N275="zákl. přenesená",J275,0)</f>
        <v>0</v>
      </c>
      <c r="BH275" s="180">
        <f>IF(N275="sníž. přenesená",J275,0)</f>
        <v>0</v>
      </c>
      <c r="BI275" s="180">
        <f>IF(N275="nulová",J275,0)</f>
        <v>0</v>
      </c>
      <c r="BJ275" s="17" t="s">
        <v>74</v>
      </c>
      <c r="BK275" s="180">
        <f>ROUND(I275*H275,2)</f>
        <v>0</v>
      </c>
      <c r="BL275" s="17" t="s">
        <v>213</v>
      </c>
      <c r="BM275" s="179" t="s">
        <v>499</v>
      </c>
    </row>
    <row r="276" spans="1:65" s="2" customFormat="1" ht="37.9" customHeight="1">
      <c r="A276" s="34"/>
      <c r="B276" s="35"/>
      <c r="C276" s="168" t="s">
        <v>500</v>
      </c>
      <c r="D276" s="168" t="s">
        <v>120</v>
      </c>
      <c r="E276" s="169" t="s">
        <v>501</v>
      </c>
      <c r="F276" s="170" t="s">
        <v>502</v>
      </c>
      <c r="G276" s="171" t="s">
        <v>206</v>
      </c>
      <c r="H276" s="172">
        <v>1</v>
      </c>
      <c r="I276" s="173"/>
      <c r="J276" s="174">
        <f>ROUND(I276*H276,2)</f>
        <v>0</v>
      </c>
      <c r="K276" s="170" t="s">
        <v>124</v>
      </c>
      <c r="L276" s="39"/>
      <c r="M276" s="175" t="s">
        <v>19</v>
      </c>
      <c r="N276" s="176" t="s">
        <v>40</v>
      </c>
      <c r="O276" s="64"/>
      <c r="P276" s="177">
        <f>O276*H276</f>
        <v>0</v>
      </c>
      <c r="Q276" s="177">
        <v>0</v>
      </c>
      <c r="R276" s="177">
        <f>Q276*H276</f>
        <v>0</v>
      </c>
      <c r="S276" s="177">
        <v>0</v>
      </c>
      <c r="T276" s="17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79" t="s">
        <v>213</v>
      </c>
      <c r="AT276" s="179" t="s">
        <v>120</v>
      </c>
      <c r="AU276" s="179" t="s">
        <v>76</v>
      </c>
      <c r="AY276" s="17" t="s">
        <v>117</v>
      </c>
      <c r="BE276" s="180">
        <f>IF(N276="základní",J276,0)</f>
        <v>0</v>
      </c>
      <c r="BF276" s="180">
        <f>IF(N276="snížená",J276,0)</f>
        <v>0</v>
      </c>
      <c r="BG276" s="180">
        <f>IF(N276="zákl. přenesená",J276,0)</f>
        <v>0</v>
      </c>
      <c r="BH276" s="180">
        <f>IF(N276="sníž. přenesená",J276,0)</f>
        <v>0</v>
      </c>
      <c r="BI276" s="180">
        <f>IF(N276="nulová",J276,0)</f>
        <v>0</v>
      </c>
      <c r="BJ276" s="17" t="s">
        <v>74</v>
      </c>
      <c r="BK276" s="180">
        <f>ROUND(I276*H276,2)</f>
        <v>0</v>
      </c>
      <c r="BL276" s="17" t="s">
        <v>213</v>
      </c>
      <c r="BM276" s="179" t="s">
        <v>503</v>
      </c>
    </row>
    <row r="277" spans="1:65" s="2" customFormat="1" ht="11.25">
      <c r="A277" s="34"/>
      <c r="B277" s="35"/>
      <c r="C277" s="36"/>
      <c r="D277" s="181" t="s">
        <v>127</v>
      </c>
      <c r="E277" s="36"/>
      <c r="F277" s="182" t="s">
        <v>504</v>
      </c>
      <c r="G277" s="36"/>
      <c r="H277" s="36"/>
      <c r="I277" s="183"/>
      <c r="J277" s="36"/>
      <c r="K277" s="36"/>
      <c r="L277" s="39"/>
      <c r="M277" s="184"/>
      <c r="N277" s="185"/>
      <c r="O277" s="64"/>
      <c r="P277" s="64"/>
      <c r="Q277" s="64"/>
      <c r="R277" s="64"/>
      <c r="S277" s="64"/>
      <c r="T277" s="65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T277" s="17" t="s">
        <v>127</v>
      </c>
      <c r="AU277" s="17" t="s">
        <v>76</v>
      </c>
    </row>
    <row r="278" spans="1:65" s="2" customFormat="1" ht="16.5" customHeight="1">
      <c r="A278" s="34"/>
      <c r="B278" s="35"/>
      <c r="C278" s="219" t="s">
        <v>505</v>
      </c>
      <c r="D278" s="219" t="s">
        <v>139</v>
      </c>
      <c r="E278" s="220" t="s">
        <v>506</v>
      </c>
      <c r="F278" s="221" t="s">
        <v>507</v>
      </c>
      <c r="G278" s="222" t="s">
        <v>206</v>
      </c>
      <c r="H278" s="223">
        <v>1.2</v>
      </c>
      <c r="I278" s="224"/>
      <c r="J278" s="225">
        <f>ROUND(I278*H278,2)</f>
        <v>0</v>
      </c>
      <c r="K278" s="221" t="s">
        <v>124</v>
      </c>
      <c r="L278" s="226"/>
      <c r="M278" s="227" t="s">
        <v>19</v>
      </c>
      <c r="N278" s="228" t="s">
        <v>40</v>
      </c>
      <c r="O278" s="64"/>
      <c r="P278" s="177">
        <f>O278*H278</f>
        <v>0</v>
      </c>
      <c r="Q278" s="177">
        <v>1.9E-3</v>
      </c>
      <c r="R278" s="177">
        <f>Q278*H278</f>
        <v>2.2799999999999999E-3</v>
      </c>
      <c r="S278" s="177">
        <v>0</v>
      </c>
      <c r="T278" s="17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79" t="s">
        <v>232</v>
      </c>
      <c r="AT278" s="179" t="s">
        <v>139</v>
      </c>
      <c r="AU278" s="179" t="s">
        <v>76</v>
      </c>
      <c r="AY278" s="17" t="s">
        <v>117</v>
      </c>
      <c r="BE278" s="180">
        <f>IF(N278="základní",J278,0)</f>
        <v>0</v>
      </c>
      <c r="BF278" s="180">
        <f>IF(N278="snížená",J278,0)</f>
        <v>0</v>
      </c>
      <c r="BG278" s="180">
        <f>IF(N278="zákl. přenesená",J278,0)</f>
        <v>0</v>
      </c>
      <c r="BH278" s="180">
        <f>IF(N278="sníž. přenesená",J278,0)</f>
        <v>0</v>
      </c>
      <c r="BI278" s="180">
        <f>IF(N278="nulová",J278,0)</f>
        <v>0</v>
      </c>
      <c r="BJ278" s="17" t="s">
        <v>74</v>
      </c>
      <c r="BK278" s="180">
        <f>ROUND(I278*H278,2)</f>
        <v>0</v>
      </c>
      <c r="BL278" s="17" t="s">
        <v>213</v>
      </c>
      <c r="BM278" s="179" t="s">
        <v>508</v>
      </c>
    </row>
    <row r="279" spans="1:65" s="14" customFormat="1" ht="11.25">
      <c r="B279" s="197"/>
      <c r="C279" s="198"/>
      <c r="D279" s="188" t="s">
        <v>129</v>
      </c>
      <c r="E279" s="199" t="s">
        <v>19</v>
      </c>
      <c r="F279" s="200" t="s">
        <v>509</v>
      </c>
      <c r="G279" s="198"/>
      <c r="H279" s="201">
        <v>1.2</v>
      </c>
      <c r="I279" s="202"/>
      <c r="J279" s="198"/>
      <c r="K279" s="198"/>
      <c r="L279" s="203"/>
      <c r="M279" s="204"/>
      <c r="N279" s="205"/>
      <c r="O279" s="205"/>
      <c r="P279" s="205"/>
      <c r="Q279" s="205"/>
      <c r="R279" s="205"/>
      <c r="S279" s="205"/>
      <c r="T279" s="206"/>
      <c r="AT279" s="207" t="s">
        <v>129</v>
      </c>
      <c r="AU279" s="207" t="s">
        <v>76</v>
      </c>
      <c r="AV279" s="14" t="s">
        <v>76</v>
      </c>
      <c r="AW279" s="14" t="s">
        <v>31</v>
      </c>
      <c r="AX279" s="14" t="s">
        <v>69</v>
      </c>
      <c r="AY279" s="207" t="s">
        <v>117</v>
      </c>
    </row>
    <row r="280" spans="1:65" s="15" customFormat="1" ht="11.25">
      <c r="B280" s="208"/>
      <c r="C280" s="209"/>
      <c r="D280" s="188" t="s">
        <v>129</v>
      </c>
      <c r="E280" s="210" t="s">
        <v>19</v>
      </c>
      <c r="F280" s="211" t="s">
        <v>132</v>
      </c>
      <c r="G280" s="209"/>
      <c r="H280" s="212">
        <v>1.2</v>
      </c>
      <c r="I280" s="213"/>
      <c r="J280" s="209"/>
      <c r="K280" s="209"/>
      <c r="L280" s="214"/>
      <c r="M280" s="215"/>
      <c r="N280" s="216"/>
      <c r="O280" s="216"/>
      <c r="P280" s="216"/>
      <c r="Q280" s="216"/>
      <c r="R280" s="216"/>
      <c r="S280" s="216"/>
      <c r="T280" s="217"/>
      <c r="AT280" s="218" t="s">
        <v>129</v>
      </c>
      <c r="AU280" s="218" t="s">
        <v>76</v>
      </c>
      <c r="AV280" s="15" t="s">
        <v>125</v>
      </c>
      <c r="AW280" s="15" t="s">
        <v>31</v>
      </c>
      <c r="AX280" s="15" t="s">
        <v>74</v>
      </c>
      <c r="AY280" s="218" t="s">
        <v>117</v>
      </c>
    </row>
    <row r="281" spans="1:65" s="2" customFormat="1" ht="24.2" customHeight="1">
      <c r="A281" s="34"/>
      <c r="B281" s="35"/>
      <c r="C281" s="168" t="s">
        <v>510</v>
      </c>
      <c r="D281" s="168" t="s">
        <v>120</v>
      </c>
      <c r="E281" s="169" t="s">
        <v>511</v>
      </c>
      <c r="F281" s="170" t="s">
        <v>512</v>
      </c>
      <c r="G281" s="171" t="s">
        <v>216</v>
      </c>
      <c r="H281" s="172">
        <v>4.0000000000000001E-3</v>
      </c>
      <c r="I281" s="173"/>
      <c r="J281" s="174">
        <f>ROUND(I281*H281,2)</f>
        <v>0</v>
      </c>
      <c r="K281" s="170" t="s">
        <v>124</v>
      </c>
      <c r="L281" s="39"/>
      <c r="M281" s="175" t="s">
        <v>19</v>
      </c>
      <c r="N281" s="176" t="s">
        <v>40</v>
      </c>
      <c r="O281" s="64"/>
      <c r="P281" s="177">
        <f>O281*H281</f>
        <v>0</v>
      </c>
      <c r="Q281" s="177">
        <v>0</v>
      </c>
      <c r="R281" s="177">
        <f>Q281*H281</f>
        <v>0</v>
      </c>
      <c r="S281" s="177">
        <v>0</v>
      </c>
      <c r="T281" s="17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79" t="s">
        <v>213</v>
      </c>
      <c r="AT281" s="179" t="s">
        <v>120</v>
      </c>
      <c r="AU281" s="179" t="s">
        <v>76</v>
      </c>
      <c r="AY281" s="17" t="s">
        <v>117</v>
      </c>
      <c r="BE281" s="180">
        <f>IF(N281="základní",J281,0)</f>
        <v>0</v>
      </c>
      <c r="BF281" s="180">
        <f>IF(N281="snížená",J281,0)</f>
        <v>0</v>
      </c>
      <c r="BG281" s="180">
        <f>IF(N281="zákl. přenesená",J281,0)</f>
        <v>0</v>
      </c>
      <c r="BH281" s="180">
        <f>IF(N281="sníž. přenesená",J281,0)</f>
        <v>0</v>
      </c>
      <c r="BI281" s="180">
        <f>IF(N281="nulová",J281,0)</f>
        <v>0</v>
      </c>
      <c r="BJ281" s="17" t="s">
        <v>74</v>
      </c>
      <c r="BK281" s="180">
        <f>ROUND(I281*H281,2)</f>
        <v>0</v>
      </c>
      <c r="BL281" s="17" t="s">
        <v>213</v>
      </c>
      <c r="BM281" s="179" t="s">
        <v>513</v>
      </c>
    </row>
    <row r="282" spans="1:65" s="2" customFormat="1" ht="11.25">
      <c r="A282" s="34"/>
      <c r="B282" s="35"/>
      <c r="C282" s="36"/>
      <c r="D282" s="181" t="s">
        <v>127</v>
      </c>
      <c r="E282" s="36"/>
      <c r="F282" s="182" t="s">
        <v>514</v>
      </c>
      <c r="G282" s="36"/>
      <c r="H282" s="36"/>
      <c r="I282" s="183"/>
      <c r="J282" s="36"/>
      <c r="K282" s="36"/>
      <c r="L282" s="39"/>
      <c r="M282" s="184"/>
      <c r="N282" s="185"/>
      <c r="O282" s="64"/>
      <c r="P282" s="64"/>
      <c r="Q282" s="64"/>
      <c r="R282" s="64"/>
      <c r="S282" s="64"/>
      <c r="T282" s="65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T282" s="17" t="s">
        <v>127</v>
      </c>
      <c r="AU282" s="17" t="s">
        <v>76</v>
      </c>
    </row>
    <row r="283" spans="1:65" s="12" customFormat="1" ht="22.9" customHeight="1">
      <c r="B283" s="152"/>
      <c r="C283" s="153"/>
      <c r="D283" s="154" t="s">
        <v>68</v>
      </c>
      <c r="E283" s="166" t="s">
        <v>515</v>
      </c>
      <c r="F283" s="166" t="s">
        <v>516</v>
      </c>
      <c r="G283" s="153"/>
      <c r="H283" s="153"/>
      <c r="I283" s="156"/>
      <c r="J283" s="167">
        <f>BK283</f>
        <v>0</v>
      </c>
      <c r="K283" s="153"/>
      <c r="L283" s="158"/>
      <c r="M283" s="159"/>
      <c r="N283" s="160"/>
      <c r="O283" s="160"/>
      <c r="P283" s="161">
        <f>SUM(P284:P298)</f>
        <v>0</v>
      </c>
      <c r="Q283" s="160"/>
      <c r="R283" s="161">
        <f>SUM(R284:R298)</f>
        <v>0.22459999999999999</v>
      </c>
      <c r="S283" s="160"/>
      <c r="T283" s="162">
        <f>SUM(T284:T298)</f>
        <v>0</v>
      </c>
      <c r="AR283" s="163" t="s">
        <v>76</v>
      </c>
      <c r="AT283" s="164" t="s">
        <v>68</v>
      </c>
      <c r="AU283" s="164" t="s">
        <v>74</v>
      </c>
      <c r="AY283" s="163" t="s">
        <v>117</v>
      </c>
      <c r="BK283" s="165">
        <f>SUM(BK284:BK298)</f>
        <v>0</v>
      </c>
    </row>
    <row r="284" spans="1:65" s="2" customFormat="1" ht="37.9" customHeight="1">
      <c r="A284" s="34"/>
      <c r="B284" s="35"/>
      <c r="C284" s="168" t="s">
        <v>517</v>
      </c>
      <c r="D284" s="168" t="s">
        <v>120</v>
      </c>
      <c r="E284" s="169" t="s">
        <v>518</v>
      </c>
      <c r="F284" s="170" t="s">
        <v>519</v>
      </c>
      <c r="G284" s="171" t="s">
        <v>123</v>
      </c>
      <c r="H284" s="172">
        <v>10</v>
      </c>
      <c r="I284" s="173"/>
      <c r="J284" s="174">
        <f>ROUND(I284*H284,2)</f>
        <v>0</v>
      </c>
      <c r="K284" s="170" t="s">
        <v>124</v>
      </c>
      <c r="L284" s="39"/>
      <c r="M284" s="175" t="s">
        <v>19</v>
      </c>
      <c r="N284" s="176" t="s">
        <v>40</v>
      </c>
      <c r="O284" s="64"/>
      <c r="P284" s="177">
        <f>O284*H284</f>
        <v>0</v>
      </c>
      <c r="Q284" s="177">
        <v>1.874E-2</v>
      </c>
      <c r="R284" s="177">
        <f>Q284*H284</f>
        <v>0.18740000000000001</v>
      </c>
      <c r="S284" s="177">
        <v>0</v>
      </c>
      <c r="T284" s="17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79" t="s">
        <v>213</v>
      </c>
      <c r="AT284" s="179" t="s">
        <v>120</v>
      </c>
      <c r="AU284" s="179" t="s">
        <v>76</v>
      </c>
      <c r="AY284" s="17" t="s">
        <v>117</v>
      </c>
      <c r="BE284" s="180">
        <f>IF(N284="základní",J284,0)</f>
        <v>0</v>
      </c>
      <c r="BF284" s="180">
        <f>IF(N284="snížená",J284,0)</f>
        <v>0</v>
      </c>
      <c r="BG284" s="180">
        <f>IF(N284="zákl. přenesená",J284,0)</f>
        <v>0</v>
      </c>
      <c r="BH284" s="180">
        <f>IF(N284="sníž. přenesená",J284,0)</f>
        <v>0</v>
      </c>
      <c r="BI284" s="180">
        <f>IF(N284="nulová",J284,0)</f>
        <v>0</v>
      </c>
      <c r="BJ284" s="17" t="s">
        <v>74</v>
      </c>
      <c r="BK284" s="180">
        <f>ROUND(I284*H284,2)</f>
        <v>0</v>
      </c>
      <c r="BL284" s="17" t="s">
        <v>213</v>
      </c>
      <c r="BM284" s="179" t="s">
        <v>520</v>
      </c>
    </row>
    <row r="285" spans="1:65" s="2" customFormat="1" ht="11.25">
      <c r="A285" s="34"/>
      <c r="B285" s="35"/>
      <c r="C285" s="36"/>
      <c r="D285" s="181" t="s">
        <v>127</v>
      </c>
      <c r="E285" s="36"/>
      <c r="F285" s="182" t="s">
        <v>521</v>
      </c>
      <c r="G285" s="36"/>
      <c r="H285" s="36"/>
      <c r="I285" s="183"/>
      <c r="J285" s="36"/>
      <c r="K285" s="36"/>
      <c r="L285" s="39"/>
      <c r="M285" s="184"/>
      <c r="N285" s="185"/>
      <c r="O285" s="64"/>
      <c r="P285" s="64"/>
      <c r="Q285" s="64"/>
      <c r="R285" s="64"/>
      <c r="S285" s="64"/>
      <c r="T285" s="65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T285" s="17" t="s">
        <v>127</v>
      </c>
      <c r="AU285" s="17" t="s">
        <v>76</v>
      </c>
    </row>
    <row r="286" spans="1:65" s="13" customFormat="1" ht="11.25">
      <c r="B286" s="186"/>
      <c r="C286" s="187"/>
      <c r="D286" s="188" t="s">
        <v>129</v>
      </c>
      <c r="E286" s="189" t="s">
        <v>19</v>
      </c>
      <c r="F286" s="190" t="s">
        <v>522</v>
      </c>
      <c r="G286" s="187"/>
      <c r="H286" s="189" t="s">
        <v>19</v>
      </c>
      <c r="I286" s="191"/>
      <c r="J286" s="187"/>
      <c r="K286" s="187"/>
      <c r="L286" s="192"/>
      <c r="M286" s="193"/>
      <c r="N286" s="194"/>
      <c r="O286" s="194"/>
      <c r="P286" s="194"/>
      <c r="Q286" s="194"/>
      <c r="R286" s="194"/>
      <c r="S286" s="194"/>
      <c r="T286" s="195"/>
      <c r="AT286" s="196" t="s">
        <v>129</v>
      </c>
      <c r="AU286" s="196" t="s">
        <v>76</v>
      </c>
      <c r="AV286" s="13" t="s">
        <v>74</v>
      </c>
      <c r="AW286" s="13" t="s">
        <v>31</v>
      </c>
      <c r="AX286" s="13" t="s">
        <v>69</v>
      </c>
      <c r="AY286" s="196" t="s">
        <v>117</v>
      </c>
    </row>
    <row r="287" spans="1:65" s="14" customFormat="1" ht="11.25">
      <c r="B287" s="197"/>
      <c r="C287" s="198"/>
      <c r="D287" s="188" t="s">
        <v>129</v>
      </c>
      <c r="E287" s="199" t="s">
        <v>19</v>
      </c>
      <c r="F287" s="200" t="s">
        <v>181</v>
      </c>
      <c r="G287" s="198"/>
      <c r="H287" s="201">
        <v>10</v>
      </c>
      <c r="I287" s="202"/>
      <c r="J287" s="198"/>
      <c r="K287" s="198"/>
      <c r="L287" s="203"/>
      <c r="M287" s="204"/>
      <c r="N287" s="205"/>
      <c r="O287" s="205"/>
      <c r="P287" s="205"/>
      <c r="Q287" s="205"/>
      <c r="R287" s="205"/>
      <c r="S287" s="205"/>
      <c r="T287" s="206"/>
      <c r="AT287" s="207" t="s">
        <v>129</v>
      </c>
      <c r="AU287" s="207" t="s">
        <v>76</v>
      </c>
      <c r="AV287" s="14" t="s">
        <v>76</v>
      </c>
      <c r="AW287" s="14" t="s">
        <v>31</v>
      </c>
      <c r="AX287" s="14" t="s">
        <v>74</v>
      </c>
      <c r="AY287" s="207" t="s">
        <v>117</v>
      </c>
    </row>
    <row r="288" spans="1:65" s="2" customFormat="1" ht="24.2" customHeight="1">
      <c r="A288" s="34"/>
      <c r="B288" s="35"/>
      <c r="C288" s="168" t="s">
        <v>523</v>
      </c>
      <c r="D288" s="168" t="s">
        <v>120</v>
      </c>
      <c r="E288" s="169" t="s">
        <v>524</v>
      </c>
      <c r="F288" s="170" t="s">
        <v>525</v>
      </c>
      <c r="G288" s="171" t="s">
        <v>206</v>
      </c>
      <c r="H288" s="172">
        <v>25</v>
      </c>
      <c r="I288" s="173"/>
      <c r="J288" s="174">
        <f>ROUND(I288*H288,2)</f>
        <v>0</v>
      </c>
      <c r="K288" s="170" t="s">
        <v>124</v>
      </c>
      <c r="L288" s="39"/>
      <c r="M288" s="175" t="s">
        <v>19</v>
      </c>
      <c r="N288" s="176" t="s">
        <v>40</v>
      </c>
      <c r="O288" s="64"/>
      <c r="P288" s="177">
        <f>O288*H288</f>
        <v>0</v>
      </c>
      <c r="Q288" s="177">
        <v>3.0000000000000001E-5</v>
      </c>
      <c r="R288" s="177">
        <f>Q288*H288</f>
        <v>7.5000000000000002E-4</v>
      </c>
      <c r="S288" s="177">
        <v>0</v>
      </c>
      <c r="T288" s="17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79" t="s">
        <v>213</v>
      </c>
      <c r="AT288" s="179" t="s">
        <v>120</v>
      </c>
      <c r="AU288" s="179" t="s">
        <v>76</v>
      </c>
      <c r="AY288" s="17" t="s">
        <v>117</v>
      </c>
      <c r="BE288" s="180">
        <f>IF(N288="základní",J288,0)</f>
        <v>0</v>
      </c>
      <c r="BF288" s="180">
        <f>IF(N288="snížená",J288,0)</f>
        <v>0</v>
      </c>
      <c r="BG288" s="180">
        <f>IF(N288="zákl. přenesená",J288,0)</f>
        <v>0</v>
      </c>
      <c r="BH288" s="180">
        <f>IF(N288="sníž. přenesená",J288,0)</f>
        <v>0</v>
      </c>
      <c r="BI288" s="180">
        <f>IF(N288="nulová",J288,0)</f>
        <v>0</v>
      </c>
      <c r="BJ288" s="17" t="s">
        <v>74</v>
      </c>
      <c r="BK288" s="180">
        <f>ROUND(I288*H288,2)</f>
        <v>0</v>
      </c>
      <c r="BL288" s="17" t="s">
        <v>213</v>
      </c>
      <c r="BM288" s="179" t="s">
        <v>526</v>
      </c>
    </row>
    <row r="289" spans="1:65" s="2" customFormat="1" ht="11.25">
      <c r="A289" s="34"/>
      <c r="B289" s="35"/>
      <c r="C289" s="36"/>
      <c r="D289" s="181" t="s">
        <v>127</v>
      </c>
      <c r="E289" s="36"/>
      <c r="F289" s="182" t="s">
        <v>527</v>
      </c>
      <c r="G289" s="36"/>
      <c r="H289" s="36"/>
      <c r="I289" s="183"/>
      <c r="J289" s="36"/>
      <c r="K289" s="36"/>
      <c r="L289" s="39"/>
      <c r="M289" s="184"/>
      <c r="N289" s="185"/>
      <c r="O289" s="64"/>
      <c r="P289" s="64"/>
      <c r="Q289" s="64"/>
      <c r="R289" s="64"/>
      <c r="S289" s="64"/>
      <c r="T289" s="65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T289" s="17" t="s">
        <v>127</v>
      </c>
      <c r="AU289" s="17" t="s">
        <v>76</v>
      </c>
    </row>
    <row r="290" spans="1:65" s="13" customFormat="1" ht="11.25">
      <c r="B290" s="186"/>
      <c r="C290" s="187"/>
      <c r="D290" s="188" t="s">
        <v>129</v>
      </c>
      <c r="E290" s="189" t="s">
        <v>19</v>
      </c>
      <c r="F290" s="190" t="s">
        <v>528</v>
      </c>
      <c r="G290" s="187"/>
      <c r="H290" s="189" t="s">
        <v>19</v>
      </c>
      <c r="I290" s="191"/>
      <c r="J290" s="187"/>
      <c r="K290" s="187"/>
      <c r="L290" s="192"/>
      <c r="M290" s="193"/>
      <c r="N290" s="194"/>
      <c r="O290" s="194"/>
      <c r="P290" s="194"/>
      <c r="Q290" s="194"/>
      <c r="R290" s="194"/>
      <c r="S290" s="194"/>
      <c r="T290" s="195"/>
      <c r="AT290" s="196" t="s">
        <v>129</v>
      </c>
      <c r="AU290" s="196" t="s">
        <v>76</v>
      </c>
      <c r="AV290" s="13" t="s">
        <v>74</v>
      </c>
      <c r="AW290" s="13" t="s">
        <v>31</v>
      </c>
      <c r="AX290" s="13" t="s">
        <v>69</v>
      </c>
      <c r="AY290" s="196" t="s">
        <v>117</v>
      </c>
    </row>
    <row r="291" spans="1:65" s="14" customFormat="1" ht="11.25">
      <c r="B291" s="197"/>
      <c r="C291" s="198"/>
      <c r="D291" s="188" t="s">
        <v>129</v>
      </c>
      <c r="E291" s="199" t="s">
        <v>19</v>
      </c>
      <c r="F291" s="200" t="s">
        <v>529</v>
      </c>
      <c r="G291" s="198"/>
      <c r="H291" s="201">
        <v>25</v>
      </c>
      <c r="I291" s="202"/>
      <c r="J291" s="198"/>
      <c r="K291" s="198"/>
      <c r="L291" s="203"/>
      <c r="M291" s="204"/>
      <c r="N291" s="205"/>
      <c r="O291" s="205"/>
      <c r="P291" s="205"/>
      <c r="Q291" s="205"/>
      <c r="R291" s="205"/>
      <c r="S291" s="205"/>
      <c r="T291" s="206"/>
      <c r="AT291" s="207" t="s">
        <v>129</v>
      </c>
      <c r="AU291" s="207" t="s">
        <v>76</v>
      </c>
      <c r="AV291" s="14" t="s">
        <v>76</v>
      </c>
      <c r="AW291" s="14" t="s">
        <v>31</v>
      </c>
      <c r="AX291" s="14" t="s">
        <v>74</v>
      </c>
      <c r="AY291" s="207" t="s">
        <v>117</v>
      </c>
    </row>
    <row r="292" spans="1:65" s="2" customFormat="1" ht="24.2" customHeight="1">
      <c r="A292" s="34"/>
      <c r="B292" s="35"/>
      <c r="C292" s="219" t="s">
        <v>530</v>
      </c>
      <c r="D292" s="219" t="s">
        <v>139</v>
      </c>
      <c r="E292" s="220" t="s">
        <v>531</v>
      </c>
      <c r="F292" s="221" t="s">
        <v>532</v>
      </c>
      <c r="G292" s="222" t="s">
        <v>533</v>
      </c>
      <c r="H292" s="223">
        <v>6.3E-2</v>
      </c>
      <c r="I292" s="224"/>
      <c r="J292" s="225">
        <f>ROUND(I292*H292,2)</f>
        <v>0</v>
      </c>
      <c r="K292" s="221" t="s">
        <v>124</v>
      </c>
      <c r="L292" s="226"/>
      <c r="M292" s="227" t="s">
        <v>19</v>
      </c>
      <c r="N292" s="228" t="s">
        <v>40</v>
      </c>
      <c r="O292" s="64"/>
      <c r="P292" s="177">
        <f>O292*H292</f>
        <v>0</v>
      </c>
      <c r="Q292" s="177">
        <v>0.55000000000000004</v>
      </c>
      <c r="R292" s="177">
        <f>Q292*H292</f>
        <v>3.465E-2</v>
      </c>
      <c r="S292" s="177">
        <v>0</v>
      </c>
      <c r="T292" s="178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79" t="s">
        <v>232</v>
      </c>
      <c r="AT292" s="179" t="s">
        <v>139</v>
      </c>
      <c r="AU292" s="179" t="s">
        <v>76</v>
      </c>
      <c r="AY292" s="17" t="s">
        <v>117</v>
      </c>
      <c r="BE292" s="180">
        <f>IF(N292="základní",J292,0)</f>
        <v>0</v>
      </c>
      <c r="BF292" s="180">
        <f>IF(N292="snížená",J292,0)</f>
        <v>0</v>
      </c>
      <c r="BG292" s="180">
        <f>IF(N292="zákl. přenesená",J292,0)</f>
        <v>0</v>
      </c>
      <c r="BH292" s="180">
        <f>IF(N292="sníž. přenesená",J292,0)</f>
        <v>0</v>
      </c>
      <c r="BI292" s="180">
        <f>IF(N292="nulová",J292,0)</f>
        <v>0</v>
      </c>
      <c r="BJ292" s="17" t="s">
        <v>74</v>
      </c>
      <c r="BK292" s="180">
        <f>ROUND(I292*H292,2)</f>
        <v>0</v>
      </c>
      <c r="BL292" s="17" t="s">
        <v>213</v>
      </c>
      <c r="BM292" s="179" t="s">
        <v>534</v>
      </c>
    </row>
    <row r="293" spans="1:65" s="14" customFormat="1" ht="11.25">
      <c r="B293" s="197"/>
      <c r="C293" s="198"/>
      <c r="D293" s="188" t="s">
        <v>129</v>
      </c>
      <c r="E293" s="199" t="s">
        <v>19</v>
      </c>
      <c r="F293" s="200" t="s">
        <v>535</v>
      </c>
      <c r="G293" s="198"/>
      <c r="H293" s="201">
        <v>0.06</v>
      </c>
      <c r="I293" s="202"/>
      <c r="J293" s="198"/>
      <c r="K293" s="198"/>
      <c r="L293" s="203"/>
      <c r="M293" s="204"/>
      <c r="N293" s="205"/>
      <c r="O293" s="205"/>
      <c r="P293" s="205"/>
      <c r="Q293" s="205"/>
      <c r="R293" s="205"/>
      <c r="S293" s="205"/>
      <c r="T293" s="206"/>
      <c r="AT293" s="207" t="s">
        <v>129</v>
      </c>
      <c r="AU293" s="207" t="s">
        <v>76</v>
      </c>
      <c r="AV293" s="14" t="s">
        <v>76</v>
      </c>
      <c r="AW293" s="14" t="s">
        <v>31</v>
      </c>
      <c r="AX293" s="14" t="s">
        <v>74</v>
      </c>
      <c r="AY293" s="207" t="s">
        <v>117</v>
      </c>
    </row>
    <row r="294" spans="1:65" s="14" customFormat="1" ht="11.25">
      <c r="B294" s="197"/>
      <c r="C294" s="198"/>
      <c r="D294" s="188" t="s">
        <v>129</v>
      </c>
      <c r="E294" s="198"/>
      <c r="F294" s="200" t="s">
        <v>536</v>
      </c>
      <c r="G294" s="198"/>
      <c r="H294" s="201">
        <v>6.3E-2</v>
      </c>
      <c r="I294" s="202"/>
      <c r="J294" s="198"/>
      <c r="K294" s="198"/>
      <c r="L294" s="203"/>
      <c r="M294" s="204"/>
      <c r="N294" s="205"/>
      <c r="O294" s="205"/>
      <c r="P294" s="205"/>
      <c r="Q294" s="205"/>
      <c r="R294" s="205"/>
      <c r="S294" s="205"/>
      <c r="T294" s="206"/>
      <c r="AT294" s="207" t="s">
        <v>129</v>
      </c>
      <c r="AU294" s="207" t="s">
        <v>76</v>
      </c>
      <c r="AV294" s="14" t="s">
        <v>76</v>
      </c>
      <c r="AW294" s="14" t="s">
        <v>4</v>
      </c>
      <c r="AX294" s="14" t="s">
        <v>74</v>
      </c>
      <c r="AY294" s="207" t="s">
        <v>117</v>
      </c>
    </row>
    <row r="295" spans="1:65" s="2" customFormat="1" ht="24.2" customHeight="1">
      <c r="A295" s="34"/>
      <c r="B295" s="35"/>
      <c r="C295" s="168" t="s">
        <v>537</v>
      </c>
      <c r="D295" s="168" t="s">
        <v>120</v>
      </c>
      <c r="E295" s="169" t="s">
        <v>538</v>
      </c>
      <c r="F295" s="170" t="s">
        <v>539</v>
      </c>
      <c r="G295" s="171" t="s">
        <v>123</v>
      </c>
      <c r="H295" s="172">
        <v>10</v>
      </c>
      <c r="I295" s="173"/>
      <c r="J295" s="174">
        <f>ROUND(I295*H295,2)</f>
        <v>0</v>
      </c>
      <c r="K295" s="170" t="s">
        <v>124</v>
      </c>
      <c r="L295" s="39"/>
      <c r="M295" s="175" t="s">
        <v>19</v>
      </c>
      <c r="N295" s="176" t="s">
        <v>40</v>
      </c>
      <c r="O295" s="64"/>
      <c r="P295" s="177">
        <f>O295*H295</f>
        <v>0</v>
      </c>
      <c r="Q295" s="177">
        <v>1.8000000000000001E-4</v>
      </c>
      <c r="R295" s="177">
        <f>Q295*H295</f>
        <v>1.8000000000000002E-3</v>
      </c>
      <c r="S295" s="177">
        <v>0</v>
      </c>
      <c r="T295" s="178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79" t="s">
        <v>213</v>
      </c>
      <c r="AT295" s="179" t="s">
        <v>120</v>
      </c>
      <c r="AU295" s="179" t="s">
        <v>76</v>
      </c>
      <c r="AY295" s="17" t="s">
        <v>117</v>
      </c>
      <c r="BE295" s="180">
        <f>IF(N295="základní",J295,0)</f>
        <v>0</v>
      </c>
      <c r="BF295" s="180">
        <f>IF(N295="snížená",J295,0)</f>
        <v>0</v>
      </c>
      <c r="BG295" s="180">
        <f>IF(N295="zákl. přenesená",J295,0)</f>
        <v>0</v>
      </c>
      <c r="BH295" s="180">
        <f>IF(N295="sníž. přenesená",J295,0)</f>
        <v>0</v>
      </c>
      <c r="BI295" s="180">
        <f>IF(N295="nulová",J295,0)</f>
        <v>0</v>
      </c>
      <c r="BJ295" s="17" t="s">
        <v>74</v>
      </c>
      <c r="BK295" s="180">
        <f>ROUND(I295*H295,2)</f>
        <v>0</v>
      </c>
      <c r="BL295" s="17" t="s">
        <v>213</v>
      </c>
      <c r="BM295" s="179" t="s">
        <v>540</v>
      </c>
    </row>
    <row r="296" spans="1:65" s="2" customFormat="1" ht="11.25">
      <c r="A296" s="34"/>
      <c r="B296" s="35"/>
      <c r="C296" s="36"/>
      <c r="D296" s="181" t="s">
        <v>127</v>
      </c>
      <c r="E296" s="36"/>
      <c r="F296" s="182" t="s">
        <v>541</v>
      </c>
      <c r="G296" s="36"/>
      <c r="H296" s="36"/>
      <c r="I296" s="183"/>
      <c r="J296" s="36"/>
      <c r="K296" s="36"/>
      <c r="L296" s="39"/>
      <c r="M296" s="184"/>
      <c r="N296" s="185"/>
      <c r="O296" s="64"/>
      <c r="P296" s="64"/>
      <c r="Q296" s="64"/>
      <c r="R296" s="64"/>
      <c r="S296" s="64"/>
      <c r="T296" s="65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T296" s="17" t="s">
        <v>127</v>
      </c>
      <c r="AU296" s="17" t="s">
        <v>76</v>
      </c>
    </row>
    <row r="297" spans="1:65" s="2" customFormat="1" ht="49.15" customHeight="1">
      <c r="A297" s="34"/>
      <c r="B297" s="35"/>
      <c r="C297" s="168" t="s">
        <v>542</v>
      </c>
      <c r="D297" s="168" t="s">
        <v>120</v>
      </c>
      <c r="E297" s="169" t="s">
        <v>543</v>
      </c>
      <c r="F297" s="170" t="s">
        <v>544</v>
      </c>
      <c r="G297" s="171" t="s">
        <v>216</v>
      </c>
      <c r="H297" s="172">
        <v>0.22500000000000001</v>
      </c>
      <c r="I297" s="173"/>
      <c r="J297" s="174">
        <f>ROUND(I297*H297,2)</f>
        <v>0</v>
      </c>
      <c r="K297" s="170" t="s">
        <v>124</v>
      </c>
      <c r="L297" s="39"/>
      <c r="M297" s="175" t="s">
        <v>19</v>
      </c>
      <c r="N297" s="176" t="s">
        <v>40</v>
      </c>
      <c r="O297" s="64"/>
      <c r="P297" s="177">
        <f>O297*H297</f>
        <v>0</v>
      </c>
      <c r="Q297" s="177">
        <v>0</v>
      </c>
      <c r="R297" s="177">
        <f>Q297*H297</f>
        <v>0</v>
      </c>
      <c r="S297" s="177">
        <v>0</v>
      </c>
      <c r="T297" s="17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79" t="s">
        <v>213</v>
      </c>
      <c r="AT297" s="179" t="s">
        <v>120</v>
      </c>
      <c r="AU297" s="179" t="s">
        <v>76</v>
      </c>
      <c r="AY297" s="17" t="s">
        <v>117</v>
      </c>
      <c r="BE297" s="180">
        <f>IF(N297="základní",J297,0)</f>
        <v>0</v>
      </c>
      <c r="BF297" s="180">
        <f>IF(N297="snížená",J297,0)</f>
        <v>0</v>
      </c>
      <c r="BG297" s="180">
        <f>IF(N297="zákl. přenesená",J297,0)</f>
        <v>0</v>
      </c>
      <c r="BH297" s="180">
        <f>IF(N297="sníž. přenesená",J297,0)</f>
        <v>0</v>
      </c>
      <c r="BI297" s="180">
        <f>IF(N297="nulová",J297,0)</f>
        <v>0</v>
      </c>
      <c r="BJ297" s="17" t="s">
        <v>74</v>
      </c>
      <c r="BK297" s="180">
        <f>ROUND(I297*H297,2)</f>
        <v>0</v>
      </c>
      <c r="BL297" s="17" t="s">
        <v>213</v>
      </c>
      <c r="BM297" s="179" t="s">
        <v>545</v>
      </c>
    </row>
    <row r="298" spans="1:65" s="2" customFormat="1" ht="11.25">
      <c r="A298" s="34"/>
      <c r="B298" s="35"/>
      <c r="C298" s="36"/>
      <c r="D298" s="181" t="s">
        <v>127</v>
      </c>
      <c r="E298" s="36"/>
      <c r="F298" s="182" t="s">
        <v>546</v>
      </c>
      <c r="G298" s="36"/>
      <c r="H298" s="36"/>
      <c r="I298" s="183"/>
      <c r="J298" s="36"/>
      <c r="K298" s="36"/>
      <c r="L298" s="39"/>
      <c r="M298" s="184"/>
      <c r="N298" s="185"/>
      <c r="O298" s="64"/>
      <c r="P298" s="64"/>
      <c r="Q298" s="64"/>
      <c r="R298" s="64"/>
      <c r="S298" s="64"/>
      <c r="T298" s="65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T298" s="17" t="s">
        <v>127</v>
      </c>
      <c r="AU298" s="17" t="s">
        <v>76</v>
      </c>
    </row>
    <row r="299" spans="1:65" s="12" customFormat="1" ht="22.9" customHeight="1">
      <c r="B299" s="152"/>
      <c r="C299" s="153"/>
      <c r="D299" s="154" t="s">
        <v>68</v>
      </c>
      <c r="E299" s="166" t="s">
        <v>547</v>
      </c>
      <c r="F299" s="166" t="s">
        <v>548</v>
      </c>
      <c r="G299" s="153"/>
      <c r="H299" s="153"/>
      <c r="I299" s="156"/>
      <c r="J299" s="167">
        <f>BK299</f>
        <v>0</v>
      </c>
      <c r="K299" s="153"/>
      <c r="L299" s="158"/>
      <c r="M299" s="159"/>
      <c r="N299" s="160"/>
      <c r="O299" s="160"/>
      <c r="P299" s="161">
        <f>SUM(P300:P312)</f>
        <v>0</v>
      </c>
      <c r="Q299" s="160"/>
      <c r="R299" s="161">
        <f>SUM(R300:R312)</f>
        <v>0.66863737000000012</v>
      </c>
      <c r="S299" s="160"/>
      <c r="T299" s="162">
        <f>SUM(T300:T312)</f>
        <v>0</v>
      </c>
      <c r="AR299" s="163" t="s">
        <v>76</v>
      </c>
      <c r="AT299" s="164" t="s">
        <v>68</v>
      </c>
      <c r="AU299" s="164" t="s">
        <v>74</v>
      </c>
      <c r="AY299" s="163" t="s">
        <v>117</v>
      </c>
      <c r="BK299" s="165">
        <f>SUM(BK300:BK312)</f>
        <v>0</v>
      </c>
    </row>
    <row r="300" spans="1:65" s="2" customFormat="1" ht="24.2" customHeight="1">
      <c r="A300" s="34"/>
      <c r="B300" s="35"/>
      <c r="C300" s="168" t="s">
        <v>549</v>
      </c>
      <c r="D300" s="168" t="s">
        <v>120</v>
      </c>
      <c r="E300" s="169" t="s">
        <v>550</v>
      </c>
      <c r="F300" s="170" t="s">
        <v>551</v>
      </c>
      <c r="G300" s="171" t="s">
        <v>123</v>
      </c>
      <c r="H300" s="172">
        <v>53.82</v>
      </c>
      <c r="I300" s="173"/>
      <c r="J300" s="174">
        <f>ROUND(I300*H300,2)</f>
        <v>0</v>
      </c>
      <c r="K300" s="170" t="s">
        <v>124</v>
      </c>
      <c r="L300" s="39"/>
      <c r="M300" s="175" t="s">
        <v>19</v>
      </c>
      <c r="N300" s="176" t="s">
        <v>40</v>
      </c>
      <c r="O300" s="64"/>
      <c r="P300" s="177">
        <f>O300*H300</f>
        <v>0</v>
      </c>
      <c r="Q300" s="177">
        <v>1.2200000000000001E-2</v>
      </c>
      <c r="R300" s="177">
        <f>Q300*H300</f>
        <v>0.65660400000000008</v>
      </c>
      <c r="S300" s="177">
        <v>0</v>
      </c>
      <c r="T300" s="178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79" t="s">
        <v>213</v>
      </c>
      <c r="AT300" s="179" t="s">
        <v>120</v>
      </c>
      <c r="AU300" s="179" t="s">
        <v>76</v>
      </c>
      <c r="AY300" s="17" t="s">
        <v>117</v>
      </c>
      <c r="BE300" s="180">
        <f>IF(N300="základní",J300,0)</f>
        <v>0</v>
      </c>
      <c r="BF300" s="180">
        <f>IF(N300="snížená",J300,0)</f>
        <v>0</v>
      </c>
      <c r="BG300" s="180">
        <f>IF(N300="zákl. přenesená",J300,0)</f>
        <v>0</v>
      </c>
      <c r="BH300" s="180">
        <f>IF(N300="sníž. přenesená",J300,0)</f>
        <v>0</v>
      </c>
      <c r="BI300" s="180">
        <f>IF(N300="nulová",J300,0)</f>
        <v>0</v>
      </c>
      <c r="BJ300" s="17" t="s">
        <v>74</v>
      </c>
      <c r="BK300" s="180">
        <f>ROUND(I300*H300,2)</f>
        <v>0</v>
      </c>
      <c r="BL300" s="17" t="s">
        <v>213</v>
      </c>
      <c r="BM300" s="179" t="s">
        <v>552</v>
      </c>
    </row>
    <row r="301" spans="1:65" s="2" customFormat="1" ht="11.25">
      <c r="A301" s="34"/>
      <c r="B301" s="35"/>
      <c r="C301" s="36"/>
      <c r="D301" s="181" t="s">
        <v>127</v>
      </c>
      <c r="E301" s="36"/>
      <c r="F301" s="182" t="s">
        <v>553</v>
      </c>
      <c r="G301" s="36"/>
      <c r="H301" s="36"/>
      <c r="I301" s="183"/>
      <c r="J301" s="36"/>
      <c r="K301" s="36"/>
      <c r="L301" s="39"/>
      <c r="M301" s="184"/>
      <c r="N301" s="185"/>
      <c r="O301" s="64"/>
      <c r="P301" s="64"/>
      <c r="Q301" s="64"/>
      <c r="R301" s="64"/>
      <c r="S301" s="64"/>
      <c r="T301" s="65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T301" s="17" t="s">
        <v>127</v>
      </c>
      <c r="AU301" s="17" t="s">
        <v>76</v>
      </c>
    </row>
    <row r="302" spans="1:65" s="13" customFormat="1" ht="11.25">
      <c r="B302" s="186"/>
      <c r="C302" s="187"/>
      <c r="D302" s="188" t="s">
        <v>129</v>
      </c>
      <c r="E302" s="189" t="s">
        <v>19</v>
      </c>
      <c r="F302" s="190" t="s">
        <v>249</v>
      </c>
      <c r="G302" s="187"/>
      <c r="H302" s="189" t="s">
        <v>19</v>
      </c>
      <c r="I302" s="191"/>
      <c r="J302" s="187"/>
      <c r="K302" s="187"/>
      <c r="L302" s="192"/>
      <c r="M302" s="193"/>
      <c r="N302" s="194"/>
      <c r="O302" s="194"/>
      <c r="P302" s="194"/>
      <c r="Q302" s="194"/>
      <c r="R302" s="194"/>
      <c r="S302" s="194"/>
      <c r="T302" s="195"/>
      <c r="AT302" s="196" t="s">
        <v>129</v>
      </c>
      <c r="AU302" s="196" t="s">
        <v>76</v>
      </c>
      <c r="AV302" s="13" t="s">
        <v>74</v>
      </c>
      <c r="AW302" s="13" t="s">
        <v>31</v>
      </c>
      <c r="AX302" s="13" t="s">
        <v>69</v>
      </c>
      <c r="AY302" s="196" t="s">
        <v>117</v>
      </c>
    </row>
    <row r="303" spans="1:65" s="14" customFormat="1" ht="11.25">
      <c r="B303" s="197"/>
      <c r="C303" s="198"/>
      <c r="D303" s="188" t="s">
        <v>129</v>
      </c>
      <c r="E303" s="199" t="s">
        <v>19</v>
      </c>
      <c r="F303" s="200" t="s">
        <v>250</v>
      </c>
      <c r="G303" s="198"/>
      <c r="H303" s="201">
        <v>53.82</v>
      </c>
      <c r="I303" s="202"/>
      <c r="J303" s="198"/>
      <c r="K303" s="198"/>
      <c r="L303" s="203"/>
      <c r="M303" s="204"/>
      <c r="N303" s="205"/>
      <c r="O303" s="205"/>
      <c r="P303" s="205"/>
      <c r="Q303" s="205"/>
      <c r="R303" s="205"/>
      <c r="S303" s="205"/>
      <c r="T303" s="206"/>
      <c r="AT303" s="207" t="s">
        <v>129</v>
      </c>
      <c r="AU303" s="207" t="s">
        <v>76</v>
      </c>
      <c r="AV303" s="14" t="s">
        <v>76</v>
      </c>
      <c r="AW303" s="14" t="s">
        <v>31</v>
      </c>
      <c r="AX303" s="14" t="s">
        <v>74</v>
      </c>
      <c r="AY303" s="207" t="s">
        <v>117</v>
      </c>
    </row>
    <row r="304" spans="1:65" s="2" customFormat="1" ht="16.5" customHeight="1">
      <c r="A304" s="34"/>
      <c r="B304" s="35"/>
      <c r="C304" s="168" t="s">
        <v>554</v>
      </c>
      <c r="D304" s="168" t="s">
        <v>120</v>
      </c>
      <c r="E304" s="169" t="s">
        <v>555</v>
      </c>
      <c r="F304" s="170" t="s">
        <v>556</v>
      </c>
      <c r="G304" s="171" t="s">
        <v>123</v>
      </c>
      <c r="H304" s="172">
        <v>53.82</v>
      </c>
      <c r="I304" s="173"/>
      <c r="J304" s="174">
        <f>ROUND(I304*H304,2)</f>
        <v>0</v>
      </c>
      <c r="K304" s="170" t="s">
        <v>124</v>
      </c>
      <c r="L304" s="39"/>
      <c r="M304" s="175" t="s">
        <v>19</v>
      </c>
      <c r="N304" s="176" t="s">
        <v>40</v>
      </c>
      <c r="O304" s="64"/>
      <c r="P304" s="177">
        <f>O304*H304</f>
        <v>0</v>
      </c>
      <c r="Q304" s="177">
        <v>1E-4</v>
      </c>
      <c r="R304" s="177">
        <f>Q304*H304</f>
        <v>5.3820000000000005E-3</v>
      </c>
      <c r="S304" s="177">
        <v>0</v>
      </c>
      <c r="T304" s="178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79" t="s">
        <v>213</v>
      </c>
      <c r="AT304" s="179" t="s">
        <v>120</v>
      </c>
      <c r="AU304" s="179" t="s">
        <v>76</v>
      </c>
      <c r="AY304" s="17" t="s">
        <v>117</v>
      </c>
      <c r="BE304" s="180">
        <f>IF(N304="základní",J304,0)</f>
        <v>0</v>
      </c>
      <c r="BF304" s="180">
        <f>IF(N304="snížená",J304,0)</f>
        <v>0</v>
      </c>
      <c r="BG304" s="180">
        <f>IF(N304="zákl. přenesená",J304,0)</f>
        <v>0</v>
      </c>
      <c r="BH304" s="180">
        <f>IF(N304="sníž. přenesená",J304,0)</f>
        <v>0</v>
      </c>
      <c r="BI304" s="180">
        <f>IF(N304="nulová",J304,0)</f>
        <v>0</v>
      </c>
      <c r="BJ304" s="17" t="s">
        <v>74</v>
      </c>
      <c r="BK304" s="180">
        <f>ROUND(I304*H304,2)</f>
        <v>0</v>
      </c>
      <c r="BL304" s="17" t="s">
        <v>213</v>
      </c>
      <c r="BM304" s="179" t="s">
        <v>557</v>
      </c>
    </row>
    <row r="305" spans="1:65" s="2" customFormat="1" ht="11.25">
      <c r="A305" s="34"/>
      <c r="B305" s="35"/>
      <c r="C305" s="36"/>
      <c r="D305" s="181" t="s">
        <v>127</v>
      </c>
      <c r="E305" s="36"/>
      <c r="F305" s="182" t="s">
        <v>558</v>
      </c>
      <c r="G305" s="36"/>
      <c r="H305" s="36"/>
      <c r="I305" s="183"/>
      <c r="J305" s="36"/>
      <c r="K305" s="36"/>
      <c r="L305" s="39"/>
      <c r="M305" s="184"/>
      <c r="N305" s="185"/>
      <c r="O305" s="64"/>
      <c r="P305" s="64"/>
      <c r="Q305" s="64"/>
      <c r="R305" s="64"/>
      <c r="S305" s="64"/>
      <c r="T305" s="65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T305" s="17" t="s">
        <v>127</v>
      </c>
      <c r="AU305" s="17" t="s">
        <v>76</v>
      </c>
    </row>
    <row r="306" spans="1:65" s="2" customFormat="1" ht="16.5" customHeight="1">
      <c r="A306" s="34"/>
      <c r="B306" s="35"/>
      <c r="C306" s="168" t="s">
        <v>559</v>
      </c>
      <c r="D306" s="168" t="s">
        <v>120</v>
      </c>
      <c r="E306" s="169" t="s">
        <v>560</v>
      </c>
      <c r="F306" s="170" t="s">
        <v>561</v>
      </c>
      <c r="G306" s="171" t="s">
        <v>123</v>
      </c>
      <c r="H306" s="172">
        <v>53.82</v>
      </c>
      <c r="I306" s="173"/>
      <c r="J306" s="174">
        <f>ROUND(I306*H306,2)</f>
        <v>0</v>
      </c>
      <c r="K306" s="170" t="s">
        <v>124</v>
      </c>
      <c r="L306" s="39"/>
      <c r="M306" s="175" t="s">
        <v>19</v>
      </c>
      <c r="N306" s="176" t="s">
        <v>40</v>
      </c>
      <c r="O306" s="64"/>
      <c r="P306" s="177">
        <f>O306*H306</f>
        <v>0</v>
      </c>
      <c r="Q306" s="177">
        <v>0</v>
      </c>
      <c r="R306" s="177">
        <f>Q306*H306</f>
        <v>0</v>
      </c>
      <c r="S306" s="177">
        <v>0</v>
      </c>
      <c r="T306" s="178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79" t="s">
        <v>213</v>
      </c>
      <c r="AT306" s="179" t="s">
        <v>120</v>
      </c>
      <c r="AU306" s="179" t="s">
        <v>76</v>
      </c>
      <c r="AY306" s="17" t="s">
        <v>117</v>
      </c>
      <c r="BE306" s="180">
        <f>IF(N306="základní",J306,0)</f>
        <v>0</v>
      </c>
      <c r="BF306" s="180">
        <f>IF(N306="snížená",J306,0)</f>
        <v>0</v>
      </c>
      <c r="BG306" s="180">
        <f>IF(N306="zákl. přenesená",J306,0)</f>
        <v>0</v>
      </c>
      <c r="BH306" s="180">
        <f>IF(N306="sníž. přenesená",J306,0)</f>
        <v>0</v>
      </c>
      <c r="BI306" s="180">
        <f>IF(N306="nulová",J306,0)</f>
        <v>0</v>
      </c>
      <c r="BJ306" s="17" t="s">
        <v>74</v>
      </c>
      <c r="BK306" s="180">
        <f>ROUND(I306*H306,2)</f>
        <v>0</v>
      </c>
      <c r="BL306" s="17" t="s">
        <v>213</v>
      </c>
      <c r="BM306" s="179" t="s">
        <v>562</v>
      </c>
    </row>
    <row r="307" spans="1:65" s="2" customFormat="1" ht="11.25">
      <c r="A307" s="34"/>
      <c r="B307" s="35"/>
      <c r="C307" s="36"/>
      <c r="D307" s="181" t="s">
        <v>127</v>
      </c>
      <c r="E307" s="36"/>
      <c r="F307" s="182" t="s">
        <v>563</v>
      </c>
      <c r="G307" s="36"/>
      <c r="H307" s="36"/>
      <c r="I307" s="183"/>
      <c r="J307" s="36"/>
      <c r="K307" s="36"/>
      <c r="L307" s="39"/>
      <c r="M307" s="184"/>
      <c r="N307" s="185"/>
      <c r="O307" s="64"/>
      <c r="P307" s="64"/>
      <c r="Q307" s="64"/>
      <c r="R307" s="64"/>
      <c r="S307" s="64"/>
      <c r="T307" s="65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T307" s="17" t="s">
        <v>127</v>
      </c>
      <c r="AU307" s="17" t="s">
        <v>76</v>
      </c>
    </row>
    <row r="308" spans="1:65" s="2" customFormat="1" ht="24.2" customHeight="1">
      <c r="A308" s="34"/>
      <c r="B308" s="35"/>
      <c r="C308" s="219" t="s">
        <v>564</v>
      </c>
      <c r="D308" s="219" t="s">
        <v>139</v>
      </c>
      <c r="E308" s="220" t="s">
        <v>565</v>
      </c>
      <c r="F308" s="221" t="s">
        <v>566</v>
      </c>
      <c r="G308" s="222" t="s">
        <v>123</v>
      </c>
      <c r="H308" s="223">
        <v>60.466999999999999</v>
      </c>
      <c r="I308" s="224"/>
      <c r="J308" s="225">
        <f>ROUND(I308*H308,2)</f>
        <v>0</v>
      </c>
      <c r="K308" s="221" t="s">
        <v>124</v>
      </c>
      <c r="L308" s="226"/>
      <c r="M308" s="227" t="s">
        <v>19</v>
      </c>
      <c r="N308" s="228" t="s">
        <v>40</v>
      </c>
      <c r="O308" s="64"/>
      <c r="P308" s="177">
        <f>O308*H308</f>
        <v>0</v>
      </c>
      <c r="Q308" s="177">
        <v>1.1E-4</v>
      </c>
      <c r="R308" s="177">
        <f>Q308*H308</f>
        <v>6.6513700000000002E-3</v>
      </c>
      <c r="S308" s="177">
        <v>0</v>
      </c>
      <c r="T308" s="17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79" t="s">
        <v>232</v>
      </c>
      <c r="AT308" s="179" t="s">
        <v>139</v>
      </c>
      <c r="AU308" s="179" t="s">
        <v>76</v>
      </c>
      <c r="AY308" s="17" t="s">
        <v>117</v>
      </c>
      <c r="BE308" s="180">
        <f>IF(N308="základní",J308,0)</f>
        <v>0</v>
      </c>
      <c r="BF308" s="180">
        <f>IF(N308="snížená",J308,0)</f>
        <v>0</v>
      </c>
      <c r="BG308" s="180">
        <f>IF(N308="zákl. přenesená",J308,0)</f>
        <v>0</v>
      </c>
      <c r="BH308" s="180">
        <f>IF(N308="sníž. přenesená",J308,0)</f>
        <v>0</v>
      </c>
      <c r="BI308" s="180">
        <f>IF(N308="nulová",J308,0)</f>
        <v>0</v>
      </c>
      <c r="BJ308" s="17" t="s">
        <v>74</v>
      </c>
      <c r="BK308" s="180">
        <f>ROUND(I308*H308,2)</f>
        <v>0</v>
      </c>
      <c r="BL308" s="17" t="s">
        <v>213</v>
      </c>
      <c r="BM308" s="179" t="s">
        <v>567</v>
      </c>
    </row>
    <row r="309" spans="1:65" s="14" customFormat="1" ht="11.25">
      <c r="B309" s="197"/>
      <c r="C309" s="198"/>
      <c r="D309" s="188" t="s">
        <v>129</v>
      </c>
      <c r="E309" s="199" t="s">
        <v>19</v>
      </c>
      <c r="F309" s="200" t="s">
        <v>568</v>
      </c>
      <c r="G309" s="198"/>
      <c r="H309" s="201">
        <v>60.466999999999999</v>
      </c>
      <c r="I309" s="202"/>
      <c r="J309" s="198"/>
      <c r="K309" s="198"/>
      <c r="L309" s="203"/>
      <c r="M309" s="204"/>
      <c r="N309" s="205"/>
      <c r="O309" s="205"/>
      <c r="P309" s="205"/>
      <c r="Q309" s="205"/>
      <c r="R309" s="205"/>
      <c r="S309" s="205"/>
      <c r="T309" s="206"/>
      <c r="AT309" s="207" t="s">
        <v>129</v>
      </c>
      <c r="AU309" s="207" t="s">
        <v>76</v>
      </c>
      <c r="AV309" s="14" t="s">
        <v>76</v>
      </c>
      <c r="AW309" s="14" t="s">
        <v>31</v>
      </c>
      <c r="AX309" s="14" t="s">
        <v>69</v>
      </c>
      <c r="AY309" s="207" t="s">
        <v>117</v>
      </c>
    </row>
    <row r="310" spans="1:65" s="15" customFormat="1" ht="11.25">
      <c r="B310" s="208"/>
      <c r="C310" s="209"/>
      <c r="D310" s="188" t="s">
        <v>129</v>
      </c>
      <c r="E310" s="210" t="s">
        <v>19</v>
      </c>
      <c r="F310" s="211" t="s">
        <v>132</v>
      </c>
      <c r="G310" s="209"/>
      <c r="H310" s="212">
        <v>60.466999999999999</v>
      </c>
      <c r="I310" s="213"/>
      <c r="J310" s="209"/>
      <c r="K310" s="209"/>
      <c r="L310" s="214"/>
      <c r="M310" s="215"/>
      <c r="N310" s="216"/>
      <c r="O310" s="216"/>
      <c r="P310" s="216"/>
      <c r="Q310" s="216"/>
      <c r="R310" s="216"/>
      <c r="S310" s="216"/>
      <c r="T310" s="217"/>
      <c r="AT310" s="218" t="s">
        <v>129</v>
      </c>
      <c r="AU310" s="218" t="s">
        <v>76</v>
      </c>
      <c r="AV310" s="15" t="s">
        <v>125</v>
      </c>
      <c r="AW310" s="15" t="s">
        <v>31</v>
      </c>
      <c r="AX310" s="15" t="s">
        <v>74</v>
      </c>
      <c r="AY310" s="218" t="s">
        <v>117</v>
      </c>
    </row>
    <row r="311" spans="1:65" s="2" customFormat="1" ht="24.2" customHeight="1">
      <c r="A311" s="34"/>
      <c r="B311" s="35"/>
      <c r="C311" s="168" t="s">
        <v>569</v>
      </c>
      <c r="D311" s="168" t="s">
        <v>120</v>
      </c>
      <c r="E311" s="169" t="s">
        <v>570</v>
      </c>
      <c r="F311" s="170" t="s">
        <v>571</v>
      </c>
      <c r="G311" s="171" t="s">
        <v>216</v>
      </c>
      <c r="H311" s="172">
        <v>2.089</v>
      </c>
      <c r="I311" s="173"/>
      <c r="J311" s="174">
        <f>ROUND(I311*H311,2)</f>
        <v>0</v>
      </c>
      <c r="K311" s="170" t="s">
        <v>124</v>
      </c>
      <c r="L311" s="39"/>
      <c r="M311" s="175" t="s">
        <v>19</v>
      </c>
      <c r="N311" s="176" t="s">
        <v>40</v>
      </c>
      <c r="O311" s="64"/>
      <c r="P311" s="177">
        <f>O311*H311</f>
        <v>0</v>
      </c>
      <c r="Q311" s="177">
        <v>0</v>
      </c>
      <c r="R311" s="177">
        <f>Q311*H311</f>
        <v>0</v>
      </c>
      <c r="S311" s="177">
        <v>0</v>
      </c>
      <c r="T311" s="178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79" t="s">
        <v>213</v>
      </c>
      <c r="AT311" s="179" t="s">
        <v>120</v>
      </c>
      <c r="AU311" s="179" t="s">
        <v>76</v>
      </c>
      <c r="AY311" s="17" t="s">
        <v>117</v>
      </c>
      <c r="BE311" s="180">
        <f>IF(N311="základní",J311,0)</f>
        <v>0</v>
      </c>
      <c r="BF311" s="180">
        <f>IF(N311="snížená",J311,0)</f>
        <v>0</v>
      </c>
      <c r="BG311" s="180">
        <f>IF(N311="zákl. přenesená",J311,0)</f>
        <v>0</v>
      </c>
      <c r="BH311" s="180">
        <f>IF(N311="sníž. přenesená",J311,0)</f>
        <v>0</v>
      </c>
      <c r="BI311" s="180">
        <f>IF(N311="nulová",J311,0)</f>
        <v>0</v>
      </c>
      <c r="BJ311" s="17" t="s">
        <v>74</v>
      </c>
      <c r="BK311" s="180">
        <f>ROUND(I311*H311,2)</f>
        <v>0</v>
      </c>
      <c r="BL311" s="17" t="s">
        <v>213</v>
      </c>
      <c r="BM311" s="179" t="s">
        <v>572</v>
      </c>
    </row>
    <row r="312" spans="1:65" s="2" customFormat="1" ht="11.25">
      <c r="A312" s="34"/>
      <c r="B312" s="35"/>
      <c r="C312" s="36"/>
      <c r="D312" s="181" t="s">
        <v>127</v>
      </c>
      <c r="E312" s="36"/>
      <c r="F312" s="182" t="s">
        <v>573</v>
      </c>
      <c r="G312" s="36"/>
      <c r="H312" s="36"/>
      <c r="I312" s="183"/>
      <c r="J312" s="36"/>
      <c r="K312" s="36"/>
      <c r="L312" s="39"/>
      <c r="M312" s="184"/>
      <c r="N312" s="185"/>
      <c r="O312" s="64"/>
      <c r="P312" s="64"/>
      <c r="Q312" s="64"/>
      <c r="R312" s="64"/>
      <c r="S312" s="64"/>
      <c r="T312" s="65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T312" s="17" t="s">
        <v>127</v>
      </c>
      <c r="AU312" s="17" t="s">
        <v>76</v>
      </c>
    </row>
    <row r="313" spans="1:65" s="12" customFormat="1" ht="22.9" customHeight="1">
      <c r="B313" s="152"/>
      <c r="C313" s="153"/>
      <c r="D313" s="154" t="s">
        <v>68</v>
      </c>
      <c r="E313" s="166" t="s">
        <v>574</v>
      </c>
      <c r="F313" s="166" t="s">
        <v>575</v>
      </c>
      <c r="G313" s="153"/>
      <c r="H313" s="153"/>
      <c r="I313" s="156"/>
      <c r="J313" s="167">
        <f>BK313</f>
        <v>0</v>
      </c>
      <c r="K313" s="153"/>
      <c r="L313" s="158"/>
      <c r="M313" s="159"/>
      <c r="N313" s="160"/>
      <c r="O313" s="160"/>
      <c r="P313" s="161">
        <f>SUM(P314:P327)</f>
        <v>0</v>
      </c>
      <c r="Q313" s="160"/>
      <c r="R313" s="161">
        <f>SUM(R314:R327)</f>
        <v>4.8149000000000004E-2</v>
      </c>
      <c r="S313" s="160"/>
      <c r="T313" s="162">
        <f>SUM(T314:T327)</f>
        <v>0</v>
      </c>
      <c r="AR313" s="163" t="s">
        <v>76</v>
      </c>
      <c r="AT313" s="164" t="s">
        <v>68</v>
      </c>
      <c r="AU313" s="164" t="s">
        <v>74</v>
      </c>
      <c r="AY313" s="163" t="s">
        <v>117</v>
      </c>
      <c r="BK313" s="165">
        <f>SUM(BK314:BK327)</f>
        <v>0</v>
      </c>
    </row>
    <row r="314" spans="1:65" s="2" customFormat="1" ht="24.2" customHeight="1">
      <c r="A314" s="34"/>
      <c r="B314" s="35"/>
      <c r="C314" s="168" t="s">
        <v>576</v>
      </c>
      <c r="D314" s="168" t="s">
        <v>120</v>
      </c>
      <c r="E314" s="169" t="s">
        <v>577</v>
      </c>
      <c r="F314" s="170" t="s">
        <v>578</v>
      </c>
      <c r="G314" s="171" t="s">
        <v>206</v>
      </c>
      <c r="H314" s="172">
        <v>3.3</v>
      </c>
      <c r="I314" s="173"/>
      <c r="J314" s="174">
        <f>ROUND(I314*H314,2)</f>
        <v>0</v>
      </c>
      <c r="K314" s="170" t="s">
        <v>124</v>
      </c>
      <c r="L314" s="39"/>
      <c r="M314" s="175" t="s">
        <v>19</v>
      </c>
      <c r="N314" s="176" t="s">
        <v>40</v>
      </c>
      <c r="O314" s="64"/>
      <c r="P314" s="177">
        <f>O314*H314</f>
        <v>0</v>
      </c>
      <c r="Q314" s="177">
        <v>2.0100000000000001E-3</v>
      </c>
      <c r="R314" s="177">
        <f>Q314*H314</f>
        <v>6.633E-3</v>
      </c>
      <c r="S314" s="177">
        <v>0</v>
      </c>
      <c r="T314" s="17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79" t="s">
        <v>213</v>
      </c>
      <c r="AT314" s="179" t="s">
        <v>120</v>
      </c>
      <c r="AU314" s="179" t="s">
        <v>76</v>
      </c>
      <c r="AY314" s="17" t="s">
        <v>117</v>
      </c>
      <c r="BE314" s="180">
        <f>IF(N314="základní",J314,0)</f>
        <v>0</v>
      </c>
      <c r="BF314" s="180">
        <f>IF(N314="snížená",J314,0)</f>
        <v>0</v>
      </c>
      <c r="BG314" s="180">
        <f>IF(N314="zákl. přenesená",J314,0)</f>
        <v>0</v>
      </c>
      <c r="BH314" s="180">
        <f>IF(N314="sníž. přenesená",J314,0)</f>
        <v>0</v>
      </c>
      <c r="BI314" s="180">
        <f>IF(N314="nulová",J314,0)</f>
        <v>0</v>
      </c>
      <c r="BJ314" s="17" t="s">
        <v>74</v>
      </c>
      <c r="BK314" s="180">
        <f>ROUND(I314*H314,2)</f>
        <v>0</v>
      </c>
      <c r="BL314" s="17" t="s">
        <v>213</v>
      </c>
      <c r="BM314" s="179" t="s">
        <v>579</v>
      </c>
    </row>
    <row r="315" spans="1:65" s="2" customFormat="1" ht="11.25">
      <c r="A315" s="34"/>
      <c r="B315" s="35"/>
      <c r="C315" s="36"/>
      <c r="D315" s="181" t="s">
        <v>127</v>
      </c>
      <c r="E315" s="36"/>
      <c r="F315" s="182" t="s">
        <v>580</v>
      </c>
      <c r="G315" s="36"/>
      <c r="H315" s="36"/>
      <c r="I315" s="183"/>
      <c r="J315" s="36"/>
      <c r="K315" s="36"/>
      <c r="L315" s="39"/>
      <c r="M315" s="184"/>
      <c r="N315" s="185"/>
      <c r="O315" s="64"/>
      <c r="P315" s="64"/>
      <c r="Q315" s="64"/>
      <c r="R315" s="64"/>
      <c r="S315" s="64"/>
      <c r="T315" s="65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T315" s="17" t="s">
        <v>127</v>
      </c>
      <c r="AU315" s="17" t="s">
        <v>76</v>
      </c>
    </row>
    <row r="316" spans="1:65" s="14" customFormat="1" ht="11.25">
      <c r="B316" s="197"/>
      <c r="C316" s="198"/>
      <c r="D316" s="188" t="s">
        <v>129</v>
      </c>
      <c r="E316" s="199" t="s">
        <v>19</v>
      </c>
      <c r="F316" s="200" t="s">
        <v>581</v>
      </c>
      <c r="G316" s="198"/>
      <c r="H316" s="201">
        <v>3.3</v>
      </c>
      <c r="I316" s="202"/>
      <c r="J316" s="198"/>
      <c r="K316" s="198"/>
      <c r="L316" s="203"/>
      <c r="M316" s="204"/>
      <c r="N316" s="205"/>
      <c r="O316" s="205"/>
      <c r="P316" s="205"/>
      <c r="Q316" s="205"/>
      <c r="R316" s="205"/>
      <c r="S316" s="205"/>
      <c r="T316" s="206"/>
      <c r="AT316" s="207" t="s">
        <v>129</v>
      </c>
      <c r="AU316" s="207" t="s">
        <v>76</v>
      </c>
      <c r="AV316" s="14" t="s">
        <v>76</v>
      </c>
      <c r="AW316" s="14" t="s">
        <v>31</v>
      </c>
      <c r="AX316" s="14" t="s">
        <v>69</v>
      </c>
      <c r="AY316" s="207" t="s">
        <v>117</v>
      </c>
    </row>
    <row r="317" spans="1:65" s="15" customFormat="1" ht="11.25">
      <c r="B317" s="208"/>
      <c r="C317" s="209"/>
      <c r="D317" s="188" t="s">
        <v>129</v>
      </c>
      <c r="E317" s="210" t="s">
        <v>19</v>
      </c>
      <c r="F317" s="211" t="s">
        <v>132</v>
      </c>
      <c r="G317" s="209"/>
      <c r="H317" s="212">
        <v>3.3</v>
      </c>
      <c r="I317" s="213"/>
      <c r="J317" s="209"/>
      <c r="K317" s="209"/>
      <c r="L317" s="214"/>
      <c r="M317" s="215"/>
      <c r="N317" s="216"/>
      <c r="O317" s="216"/>
      <c r="P317" s="216"/>
      <c r="Q317" s="216"/>
      <c r="R317" s="216"/>
      <c r="S317" s="216"/>
      <c r="T317" s="217"/>
      <c r="AT317" s="218" t="s">
        <v>129</v>
      </c>
      <c r="AU317" s="218" t="s">
        <v>76</v>
      </c>
      <c r="AV317" s="15" t="s">
        <v>125</v>
      </c>
      <c r="AW317" s="15" t="s">
        <v>31</v>
      </c>
      <c r="AX317" s="15" t="s">
        <v>74</v>
      </c>
      <c r="AY317" s="218" t="s">
        <v>117</v>
      </c>
    </row>
    <row r="318" spans="1:65" s="2" customFormat="1" ht="44.25" customHeight="1">
      <c r="A318" s="34"/>
      <c r="B318" s="35"/>
      <c r="C318" s="168" t="s">
        <v>582</v>
      </c>
      <c r="D318" s="168" t="s">
        <v>120</v>
      </c>
      <c r="E318" s="169" t="s">
        <v>583</v>
      </c>
      <c r="F318" s="170" t="s">
        <v>584</v>
      </c>
      <c r="G318" s="171" t="s">
        <v>206</v>
      </c>
      <c r="H318" s="172">
        <v>11.4</v>
      </c>
      <c r="I318" s="173"/>
      <c r="J318" s="174">
        <f>ROUND(I318*H318,2)</f>
        <v>0</v>
      </c>
      <c r="K318" s="170" t="s">
        <v>124</v>
      </c>
      <c r="L318" s="39"/>
      <c r="M318" s="175" t="s">
        <v>19</v>
      </c>
      <c r="N318" s="176" t="s">
        <v>40</v>
      </c>
      <c r="O318" s="64"/>
      <c r="P318" s="177">
        <f>O318*H318</f>
        <v>0</v>
      </c>
      <c r="Q318" s="177">
        <v>1.49E-3</v>
      </c>
      <c r="R318" s="177">
        <f>Q318*H318</f>
        <v>1.6986000000000001E-2</v>
      </c>
      <c r="S318" s="177">
        <v>0</v>
      </c>
      <c r="T318" s="17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79" t="s">
        <v>213</v>
      </c>
      <c r="AT318" s="179" t="s">
        <v>120</v>
      </c>
      <c r="AU318" s="179" t="s">
        <v>76</v>
      </c>
      <c r="AY318" s="17" t="s">
        <v>117</v>
      </c>
      <c r="BE318" s="180">
        <f>IF(N318="základní",J318,0)</f>
        <v>0</v>
      </c>
      <c r="BF318" s="180">
        <f>IF(N318="snížená",J318,0)</f>
        <v>0</v>
      </c>
      <c r="BG318" s="180">
        <f>IF(N318="zákl. přenesená",J318,0)</f>
        <v>0</v>
      </c>
      <c r="BH318" s="180">
        <f>IF(N318="sníž. přenesená",J318,0)</f>
        <v>0</v>
      </c>
      <c r="BI318" s="180">
        <f>IF(N318="nulová",J318,0)</f>
        <v>0</v>
      </c>
      <c r="BJ318" s="17" t="s">
        <v>74</v>
      </c>
      <c r="BK318" s="180">
        <f>ROUND(I318*H318,2)</f>
        <v>0</v>
      </c>
      <c r="BL318" s="17" t="s">
        <v>213</v>
      </c>
      <c r="BM318" s="179" t="s">
        <v>585</v>
      </c>
    </row>
    <row r="319" spans="1:65" s="2" customFormat="1" ht="11.25">
      <c r="A319" s="34"/>
      <c r="B319" s="35"/>
      <c r="C319" s="36"/>
      <c r="D319" s="181" t="s">
        <v>127</v>
      </c>
      <c r="E319" s="36"/>
      <c r="F319" s="182" t="s">
        <v>586</v>
      </c>
      <c r="G319" s="36"/>
      <c r="H319" s="36"/>
      <c r="I319" s="183"/>
      <c r="J319" s="36"/>
      <c r="K319" s="36"/>
      <c r="L319" s="39"/>
      <c r="M319" s="184"/>
      <c r="N319" s="185"/>
      <c r="O319" s="64"/>
      <c r="P319" s="64"/>
      <c r="Q319" s="64"/>
      <c r="R319" s="64"/>
      <c r="S319" s="64"/>
      <c r="T319" s="65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T319" s="17" t="s">
        <v>127</v>
      </c>
      <c r="AU319" s="17" t="s">
        <v>76</v>
      </c>
    </row>
    <row r="320" spans="1:65" s="13" customFormat="1" ht="11.25">
      <c r="B320" s="186"/>
      <c r="C320" s="187"/>
      <c r="D320" s="188" t="s">
        <v>129</v>
      </c>
      <c r="E320" s="189" t="s">
        <v>19</v>
      </c>
      <c r="F320" s="190" t="s">
        <v>587</v>
      </c>
      <c r="G320" s="187"/>
      <c r="H320" s="189" t="s">
        <v>19</v>
      </c>
      <c r="I320" s="191"/>
      <c r="J320" s="187"/>
      <c r="K320" s="187"/>
      <c r="L320" s="192"/>
      <c r="M320" s="193"/>
      <c r="N320" s="194"/>
      <c r="O320" s="194"/>
      <c r="P320" s="194"/>
      <c r="Q320" s="194"/>
      <c r="R320" s="194"/>
      <c r="S320" s="194"/>
      <c r="T320" s="195"/>
      <c r="AT320" s="196" t="s">
        <v>129</v>
      </c>
      <c r="AU320" s="196" t="s">
        <v>76</v>
      </c>
      <c r="AV320" s="13" t="s">
        <v>74</v>
      </c>
      <c r="AW320" s="13" t="s">
        <v>31</v>
      </c>
      <c r="AX320" s="13" t="s">
        <v>69</v>
      </c>
      <c r="AY320" s="196" t="s">
        <v>117</v>
      </c>
    </row>
    <row r="321" spans="1:65" s="14" customFormat="1" ht="11.25">
      <c r="B321" s="197"/>
      <c r="C321" s="198"/>
      <c r="D321" s="188" t="s">
        <v>129</v>
      </c>
      <c r="E321" s="199" t="s">
        <v>19</v>
      </c>
      <c r="F321" s="200" t="s">
        <v>588</v>
      </c>
      <c r="G321" s="198"/>
      <c r="H321" s="201">
        <v>11.4</v>
      </c>
      <c r="I321" s="202"/>
      <c r="J321" s="198"/>
      <c r="K321" s="198"/>
      <c r="L321" s="203"/>
      <c r="M321" s="204"/>
      <c r="N321" s="205"/>
      <c r="O321" s="205"/>
      <c r="P321" s="205"/>
      <c r="Q321" s="205"/>
      <c r="R321" s="205"/>
      <c r="S321" s="205"/>
      <c r="T321" s="206"/>
      <c r="AT321" s="207" t="s">
        <v>129</v>
      </c>
      <c r="AU321" s="207" t="s">
        <v>76</v>
      </c>
      <c r="AV321" s="14" t="s">
        <v>76</v>
      </c>
      <c r="AW321" s="14" t="s">
        <v>31</v>
      </c>
      <c r="AX321" s="14" t="s">
        <v>74</v>
      </c>
      <c r="AY321" s="207" t="s">
        <v>117</v>
      </c>
    </row>
    <row r="322" spans="1:65" s="2" customFormat="1" ht="24.2" customHeight="1">
      <c r="A322" s="34"/>
      <c r="B322" s="35"/>
      <c r="C322" s="168" t="s">
        <v>589</v>
      </c>
      <c r="D322" s="168" t="s">
        <v>120</v>
      </c>
      <c r="E322" s="169" t="s">
        <v>590</v>
      </c>
      <c r="F322" s="170" t="s">
        <v>591</v>
      </c>
      <c r="G322" s="171" t="s">
        <v>206</v>
      </c>
      <c r="H322" s="172">
        <v>11</v>
      </c>
      <c r="I322" s="173"/>
      <c r="J322" s="174">
        <f>ROUND(I322*H322,2)</f>
        <v>0</v>
      </c>
      <c r="K322" s="170" t="s">
        <v>124</v>
      </c>
      <c r="L322" s="39"/>
      <c r="M322" s="175" t="s">
        <v>19</v>
      </c>
      <c r="N322" s="176" t="s">
        <v>40</v>
      </c>
      <c r="O322" s="64"/>
      <c r="P322" s="177">
        <f>O322*H322</f>
        <v>0</v>
      </c>
      <c r="Q322" s="177">
        <v>2.2300000000000002E-3</v>
      </c>
      <c r="R322" s="177">
        <f>Q322*H322</f>
        <v>2.4530000000000003E-2</v>
      </c>
      <c r="S322" s="177">
        <v>0</v>
      </c>
      <c r="T322" s="178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79" t="s">
        <v>213</v>
      </c>
      <c r="AT322" s="179" t="s">
        <v>120</v>
      </c>
      <c r="AU322" s="179" t="s">
        <v>76</v>
      </c>
      <c r="AY322" s="17" t="s">
        <v>117</v>
      </c>
      <c r="BE322" s="180">
        <f>IF(N322="základní",J322,0)</f>
        <v>0</v>
      </c>
      <c r="BF322" s="180">
        <f>IF(N322="snížená",J322,0)</f>
        <v>0</v>
      </c>
      <c r="BG322" s="180">
        <f>IF(N322="zákl. přenesená",J322,0)</f>
        <v>0</v>
      </c>
      <c r="BH322" s="180">
        <f>IF(N322="sníž. přenesená",J322,0)</f>
        <v>0</v>
      </c>
      <c r="BI322" s="180">
        <f>IF(N322="nulová",J322,0)</f>
        <v>0</v>
      </c>
      <c r="BJ322" s="17" t="s">
        <v>74</v>
      </c>
      <c r="BK322" s="180">
        <f>ROUND(I322*H322,2)</f>
        <v>0</v>
      </c>
      <c r="BL322" s="17" t="s">
        <v>213</v>
      </c>
      <c r="BM322" s="179" t="s">
        <v>592</v>
      </c>
    </row>
    <row r="323" spans="1:65" s="2" customFormat="1" ht="11.25">
      <c r="A323" s="34"/>
      <c r="B323" s="35"/>
      <c r="C323" s="36"/>
      <c r="D323" s="181" t="s">
        <v>127</v>
      </c>
      <c r="E323" s="36"/>
      <c r="F323" s="182" t="s">
        <v>593</v>
      </c>
      <c r="G323" s="36"/>
      <c r="H323" s="36"/>
      <c r="I323" s="183"/>
      <c r="J323" s="36"/>
      <c r="K323" s="36"/>
      <c r="L323" s="39"/>
      <c r="M323" s="184"/>
      <c r="N323" s="185"/>
      <c r="O323" s="64"/>
      <c r="P323" s="64"/>
      <c r="Q323" s="64"/>
      <c r="R323" s="64"/>
      <c r="S323" s="64"/>
      <c r="T323" s="65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T323" s="17" t="s">
        <v>127</v>
      </c>
      <c r="AU323" s="17" t="s">
        <v>76</v>
      </c>
    </row>
    <row r="324" spans="1:65" s="14" customFormat="1" ht="11.25">
      <c r="B324" s="197"/>
      <c r="C324" s="198"/>
      <c r="D324" s="188" t="s">
        <v>129</v>
      </c>
      <c r="E324" s="199" t="s">
        <v>19</v>
      </c>
      <c r="F324" s="200" t="s">
        <v>594</v>
      </c>
      <c r="G324" s="198"/>
      <c r="H324" s="201">
        <v>11</v>
      </c>
      <c r="I324" s="202"/>
      <c r="J324" s="198"/>
      <c r="K324" s="198"/>
      <c r="L324" s="203"/>
      <c r="M324" s="204"/>
      <c r="N324" s="205"/>
      <c r="O324" s="205"/>
      <c r="P324" s="205"/>
      <c r="Q324" s="205"/>
      <c r="R324" s="205"/>
      <c r="S324" s="205"/>
      <c r="T324" s="206"/>
      <c r="AT324" s="207" t="s">
        <v>129</v>
      </c>
      <c r="AU324" s="207" t="s">
        <v>76</v>
      </c>
      <c r="AV324" s="14" t="s">
        <v>76</v>
      </c>
      <c r="AW324" s="14" t="s">
        <v>31</v>
      </c>
      <c r="AX324" s="14" t="s">
        <v>69</v>
      </c>
      <c r="AY324" s="207" t="s">
        <v>117</v>
      </c>
    </row>
    <row r="325" spans="1:65" s="15" customFormat="1" ht="11.25">
      <c r="B325" s="208"/>
      <c r="C325" s="209"/>
      <c r="D325" s="188" t="s">
        <v>129</v>
      </c>
      <c r="E325" s="210" t="s">
        <v>19</v>
      </c>
      <c r="F325" s="211" t="s">
        <v>132</v>
      </c>
      <c r="G325" s="209"/>
      <c r="H325" s="212">
        <v>11</v>
      </c>
      <c r="I325" s="213"/>
      <c r="J325" s="209"/>
      <c r="K325" s="209"/>
      <c r="L325" s="214"/>
      <c r="M325" s="215"/>
      <c r="N325" s="216"/>
      <c r="O325" s="216"/>
      <c r="P325" s="216"/>
      <c r="Q325" s="216"/>
      <c r="R325" s="216"/>
      <c r="S325" s="216"/>
      <c r="T325" s="217"/>
      <c r="AT325" s="218" t="s">
        <v>129</v>
      </c>
      <c r="AU325" s="218" t="s">
        <v>76</v>
      </c>
      <c r="AV325" s="15" t="s">
        <v>125</v>
      </c>
      <c r="AW325" s="15" t="s">
        <v>31</v>
      </c>
      <c r="AX325" s="15" t="s">
        <v>74</v>
      </c>
      <c r="AY325" s="218" t="s">
        <v>117</v>
      </c>
    </row>
    <row r="326" spans="1:65" s="2" customFormat="1" ht="24.2" customHeight="1">
      <c r="A326" s="34"/>
      <c r="B326" s="35"/>
      <c r="C326" s="168" t="s">
        <v>595</v>
      </c>
      <c r="D326" s="168" t="s">
        <v>120</v>
      </c>
      <c r="E326" s="169" t="s">
        <v>596</v>
      </c>
      <c r="F326" s="170" t="s">
        <v>597</v>
      </c>
      <c r="G326" s="171" t="s">
        <v>216</v>
      </c>
      <c r="H326" s="172">
        <v>4.8000000000000001E-2</v>
      </c>
      <c r="I326" s="173"/>
      <c r="J326" s="174">
        <f>ROUND(I326*H326,2)</f>
        <v>0</v>
      </c>
      <c r="K326" s="170" t="s">
        <v>124</v>
      </c>
      <c r="L326" s="39"/>
      <c r="M326" s="175" t="s">
        <v>19</v>
      </c>
      <c r="N326" s="176" t="s">
        <v>40</v>
      </c>
      <c r="O326" s="64"/>
      <c r="P326" s="177">
        <f>O326*H326</f>
        <v>0</v>
      </c>
      <c r="Q326" s="177">
        <v>0</v>
      </c>
      <c r="R326" s="177">
        <f>Q326*H326</f>
        <v>0</v>
      </c>
      <c r="S326" s="177">
        <v>0</v>
      </c>
      <c r="T326" s="17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79" t="s">
        <v>213</v>
      </c>
      <c r="AT326" s="179" t="s">
        <v>120</v>
      </c>
      <c r="AU326" s="179" t="s">
        <v>76</v>
      </c>
      <c r="AY326" s="17" t="s">
        <v>117</v>
      </c>
      <c r="BE326" s="180">
        <f>IF(N326="základní",J326,0)</f>
        <v>0</v>
      </c>
      <c r="BF326" s="180">
        <f>IF(N326="snížená",J326,0)</f>
        <v>0</v>
      </c>
      <c r="BG326" s="180">
        <f>IF(N326="zákl. přenesená",J326,0)</f>
        <v>0</v>
      </c>
      <c r="BH326" s="180">
        <f>IF(N326="sníž. přenesená",J326,0)</f>
        <v>0</v>
      </c>
      <c r="BI326" s="180">
        <f>IF(N326="nulová",J326,0)</f>
        <v>0</v>
      </c>
      <c r="BJ326" s="17" t="s">
        <v>74</v>
      </c>
      <c r="BK326" s="180">
        <f>ROUND(I326*H326,2)</f>
        <v>0</v>
      </c>
      <c r="BL326" s="17" t="s">
        <v>213</v>
      </c>
      <c r="BM326" s="179" t="s">
        <v>598</v>
      </c>
    </row>
    <row r="327" spans="1:65" s="2" customFormat="1" ht="11.25">
      <c r="A327" s="34"/>
      <c r="B327" s="35"/>
      <c r="C327" s="36"/>
      <c r="D327" s="181" t="s">
        <v>127</v>
      </c>
      <c r="E327" s="36"/>
      <c r="F327" s="182" t="s">
        <v>599</v>
      </c>
      <c r="G327" s="36"/>
      <c r="H327" s="36"/>
      <c r="I327" s="183"/>
      <c r="J327" s="36"/>
      <c r="K327" s="36"/>
      <c r="L327" s="39"/>
      <c r="M327" s="184"/>
      <c r="N327" s="185"/>
      <c r="O327" s="64"/>
      <c r="P327" s="64"/>
      <c r="Q327" s="64"/>
      <c r="R327" s="64"/>
      <c r="S327" s="64"/>
      <c r="T327" s="65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T327" s="17" t="s">
        <v>127</v>
      </c>
      <c r="AU327" s="17" t="s">
        <v>76</v>
      </c>
    </row>
    <row r="328" spans="1:65" s="12" customFormat="1" ht="22.9" customHeight="1">
      <c r="B328" s="152"/>
      <c r="C328" s="153"/>
      <c r="D328" s="154" t="s">
        <v>68</v>
      </c>
      <c r="E328" s="166" t="s">
        <v>600</v>
      </c>
      <c r="F328" s="166" t="s">
        <v>601</v>
      </c>
      <c r="G328" s="153"/>
      <c r="H328" s="153"/>
      <c r="I328" s="156"/>
      <c r="J328" s="167">
        <f>BK328</f>
        <v>0</v>
      </c>
      <c r="K328" s="153"/>
      <c r="L328" s="158"/>
      <c r="M328" s="159"/>
      <c r="N328" s="160"/>
      <c r="O328" s="160"/>
      <c r="P328" s="161">
        <f>SUM(P329:P358)</f>
        <v>0</v>
      </c>
      <c r="Q328" s="160"/>
      <c r="R328" s="161">
        <f>SUM(R329:R358)</f>
        <v>0.20337200000000002</v>
      </c>
      <c r="S328" s="160"/>
      <c r="T328" s="162">
        <f>SUM(T329:T358)</f>
        <v>0</v>
      </c>
      <c r="AR328" s="163" t="s">
        <v>76</v>
      </c>
      <c r="AT328" s="164" t="s">
        <v>68</v>
      </c>
      <c r="AU328" s="164" t="s">
        <v>74</v>
      </c>
      <c r="AY328" s="163" t="s">
        <v>117</v>
      </c>
      <c r="BK328" s="165">
        <f>SUM(BK329:BK358)</f>
        <v>0</v>
      </c>
    </row>
    <row r="329" spans="1:65" s="2" customFormat="1" ht="24.2" customHeight="1">
      <c r="A329" s="34"/>
      <c r="B329" s="35"/>
      <c r="C329" s="168" t="s">
        <v>602</v>
      </c>
      <c r="D329" s="168" t="s">
        <v>120</v>
      </c>
      <c r="E329" s="169" t="s">
        <v>603</v>
      </c>
      <c r="F329" s="170" t="s">
        <v>604</v>
      </c>
      <c r="G329" s="171" t="s">
        <v>123</v>
      </c>
      <c r="H329" s="172">
        <v>2</v>
      </c>
      <c r="I329" s="173"/>
      <c r="J329" s="174">
        <f>ROUND(I329*H329,2)</f>
        <v>0</v>
      </c>
      <c r="K329" s="170" t="s">
        <v>124</v>
      </c>
      <c r="L329" s="39"/>
      <c r="M329" s="175" t="s">
        <v>19</v>
      </c>
      <c r="N329" s="176" t="s">
        <v>40</v>
      </c>
      <c r="O329" s="64"/>
      <c r="P329" s="177">
        <f>O329*H329</f>
        <v>0</v>
      </c>
      <c r="Q329" s="177">
        <v>2.5999999999999998E-4</v>
      </c>
      <c r="R329" s="177">
        <f>Q329*H329</f>
        <v>5.1999999999999995E-4</v>
      </c>
      <c r="S329" s="177">
        <v>0</v>
      </c>
      <c r="T329" s="178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79" t="s">
        <v>213</v>
      </c>
      <c r="AT329" s="179" t="s">
        <v>120</v>
      </c>
      <c r="AU329" s="179" t="s">
        <v>76</v>
      </c>
      <c r="AY329" s="17" t="s">
        <v>117</v>
      </c>
      <c r="BE329" s="180">
        <f>IF(N329="základní",J329,0)</f>
        <v>0</v>
      </c>
      <c r="BF329" s="180">
        <f>IF(N329="snížená",J329,0)</f>
        <v>0</v>
      </c>
      <c r="BG329" s="180">
        <f>IF(N329="zákl. přenesená",J329,0)</f>
        <v>0</v>
      </c>
      <c r="BH329" s="180">
        <f>IF(N329="sníž. přenesená",J329,0)</f>
        <v>0</v>
      </c>
      <c r="BI329" s="180">
        <f>IF(N329="nulová",J329,0)</f>
        <v>0</v>
      </c>
      <c r="BJ329" s="17" t="s">
        <v>74</v>
      </c>
      <c r="BK329" s="180">
        <f>ROUND(I329*H329,2)</f>
        <v>0</v>
      </c>
      <c r="BL329" s="17" t="s">
        <v>213</v>
      </c>
      <c r="BM329" s="179" t="s">
        <v>605</v>
      </c>
    </row>
    <row r="330" spans="1:65" s="2" customFormat="1" ht="11.25">
      <c r="A330" s="34"/>
      <c r="B330" s="35"/>
      <c r="C330" s="36"/>
      <c r="D330" s="181" t="s">
        <v>127</v>
      </c>
      <c r="E330" s="36"/>
      <c r="F330" s="182" t="s">
        <v>606</v>
      </c>
      <c r="G330" s="36"/>
      <c r="H330" s="36"/>
      <c r="I330" s="183"/>
      <c r="J330" s="36"/>
      <c r="K330" s="36"/>
      <c r="L330" s="39"/>
      <c r="M330" s="184"/>
      <c r="N330" s="185"/>
      <c r="O330" s="64"/>
      <c r="P330" s="64"/>
      <c r="Q330" s="64"/>
      <c r="R330" s="64"/>
      <c r="S330" s="64"/>
      <c r="T330" s="65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T330" s="17" t="s">
        <v>127</v>
      </c>
      <c r="AU330" s="17" t="s">
        <v>76</v>
      </c>
    </row>
    <row r="331" spans="1:65" s="2" customFormat="1" ht="24.2" customHeight="1">
      <c r="A331" s="34"/>
      <c r="B331" s="35"/>
      <c r="C331" s="219" t="s">
        <v>607</v>
      </c>
      <c r="D331" s="219" t="s">
        <v>139</v>
      </c>
      <c r="E331" s="220" t="s">
        <v>608</v>
      </c>
      <c r="F331" s="221" t="s">
        <v>609</v>
      </c>
      <c r="G331" s="222" t="s">
        <v>123</v>
      </c>
      <c r="H331" s="223">
        <v>3</v>
      </c>
      <c r="I331" s="224"/>
      <c r="J331" s="225">
        <f>ROUND(I331*H331,2)</f>
        <v>0</v>
      </c>
      <c r="K331" s="221" t="s">
        <v>124</v>
      </c>
      <c r="L331" s="226"/>
      <c r="M331" s="227" t="s">
        <v>19</v>
      </c>
      <c r="N331" s="228" t="s">
        <v>40</v>
      </c>
      <c r="O331" s="64"/>
      <c r="P331" s="177">
        <f>O331*H331</f>
        <v>0</v>
      </c>
      <c r="Q331" s="177">
        <v>3.6810000000000002E-2</v>
      </c>
      <c r="R331" s="177">
        <f>Q331*H331</f>
        <v>0.11043</v>
      </c>
      <c r="S331" s="177">
        <v>0</v>
      </c>
      <c r="T331" s="178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79" t="s">
        <v>232</v>
      </c>
      <c r="AT331" s="179" t="s">
        <v>139</v>
      </c>
      <c r="AU331" s="179" t="s">
        <v>76</v>
      </c>
      <c r="AY331" s="17" t="s">
        <v>117</v>
      </c>
      <c r="BE331" s="180">
        <f>IF(N331="základní",J331,0)</f>
        <v>0</v>
      </c>
      <c r="BF331" s="180">
        <f>IF(N331="snížená",J331,0)</f>
        <v>0</v>
      </c>
      <c r="BG331" s="180">
        <f>IF(N331="zákl. přenesená",J331,0)</f>
        <v>0</v>
      </c>
      <c r="BH331" s="180">
        <f>IF(N331="sníž. přenesená",J331,0)</f>
        <v>0</v>
      </c>
      <c r="BI331" s="180">
        <f>IF(N331="nulová",J331,0)</f>
        <v>0</v>
      </c>
      <c r="BJ331" s="17" t="s">
        <v>74</v>
      </c>
      <c r="BK331" s="180">
        <f>ROUND(I331*H331,2)</f>
        <v>0</v>
      </c>
      <c r="BL331" s="17" t="s">
        <v>213</v>
      </c>
      <c r="BM331" s="179" t="s">
        <v>610</v>
      </c>
    </row>
    <row r="332" spans="1:65" s="14" customFormat="1" ht="11.25">
      <c r="B332" s="197"/>
      <c r="C332" s="198"/>
      <c r="D332" s="188" t="s">
        <v>129</v>
      </c>
      <c r="E332" s="199" t="s">
        <v>19</v>
      </c>
      <c r="F332" s="200" t="s">
        <v>611</v>
      </c>
      <c r="G332" s="198"/>
      <c r="H332" s="201">
        <v>3</v>
      </c>
      <c r="I332" s="202"/>
      <c r="J332" s="198"/>
      <c r="K332" s="198"/>
      <c r="L332" s="203"/>
      <c r="M332" s="204"/>
      <c r="N332" s="205"/>
      <c r="O332" s="205"/>
      <c r="P332" s="205"/>
      <c r="Q332" s="205"/>
      <c r="R332" s="205"/>
      <c r="S332" s="205"/>
      <c r="T332" s="206"/>
      <c r="AT332" s="207" t="s">
        <v>129</v>
      </c>
      <c r="AU332" s="207" t="s">
        <v>76</v>
      </c>
      <c r="AV332" s="14" t="s">
        <v>76</v>
      </c>
      <c r="AW332" s="14" t="s">
        <v>31</v>
      </c>
      <c r="AX332" s="14" t="s">
        <v>74</v>
      </c>
      <c r="AY332" s="207" t="s">
        <v>117</v>
      </c>
    </row>
    <row r="333" spans="1:65" s="2" customFormat="1" ht="24.2" customHeight="1">
      <c r="A333" s="34"/>
      <c r="B333" s="35"/>
      <c r="C333" s="168" t="s">
        <v>612</v>
      </c>
      <c r="D333" s="168" t="s">
        <v>120</v>
      </c>
      <c r="E333" s="169" t="s">
        <v>613</v>
      </c>
      <c r="F333" s="170" t="s">
        <v>614</v>
      </c>
      <c r="G333" s="171" t="s">
        <v>178</v>
      </c>
      <c r="H333" s="172">
        <v>1</v>
      </c>
      <c r="I333" s="173"/>
      <c r="J333" s="174">
        <f>ROUND(I333*H333,2)</f>
        <v>0</v>
      </c>
      <c r="K333" s="170" t="s">
        <v>124</v>
      </c>
      <c r="L333" s="39"/>
      <c r="M333" s="175" t="s">
        <v>19</v>
      </c>
      <c r="N333" s="176" t="s">
        <v>40</v>
      </c>
      <c r="O333" s="64"/>
      <c r="P333" s="177">
        <f>O333*H333</f>
        <v>0</v>
      </c>
      <c r="Q333" s="177">
        <v>0</v>
      </c>
      <c r="R333" s="177">
        <f>Q333*H333</f>
        <v>0</v>
      </c>
      <c r="S333" s="177">
        <v>0</v>
      </c>
      <c r="T333" s="178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79" t="s">
        <v>213</v>
      </c>
      <c r="AT333" s="179" t="s">
        <v>120</v>
      </c>
      <c r="AU333" s="179" t="s">
        <v>76</v>
      </c>
      <c r="AY333" s="17" t="s">
        <v>117</v>
      </c>
      <c r="BE333" s="180">
        <f>IF(N333="základní",J333,0)</f>
        <v>0</v>
      </c>
      <c r="BF333" s="180">
        <f>IF(N333="snížená",J333,0)</f>
        <v>0</v>
      </c>
      <c r="BG333" s="180">
        <f>IF(N333="zákl. přenesená",J333,0)</f>
        <v>0</v>
      </c>
      <c r="BH333" s="180">
        <f>IF(N333="sníž. přenesená",J333,0)</f>
        <v>0</v>
      </c>
      <c r="BI333" s="180">
        <f>IF(N333="nulová",J333,0)</f>
        <v>0</v>
      </c>
      <c r="BJ333" s="17" t="s">
        <v>74</v>
      </c>
      <c r="BK333" s="180">
        <f>ROUND(I333*H333,2)</f>
        <v>0</v>
      </c>
      <c r="BL333" s="17" t="s">
        <v>213</v>
      </c>
      <c r="BM333" s="179" t="s">
        <v>615</v>
      </c>
    </row>
    <row r="334" spans="1:65" s="2" customFormat="1" ht="11.25">
      <c r="A334" s="34"/>
      <c r="B334" s="35"/>
      <c r="C334" s="36"/>
      <c r="D334" s="181" t="s">
        <v>127</v>
      </c>
      <c r="E334" s="36"/>
      <c r="F334" s="182" t="s">
        <v>616</v>
      </c>
      <c r="G334" s="36"/>
      <c r="H334" s="36"/>
      <c r="I334" s="183"/>
      <c r="J334" s="36"/>
      <c r="K334" s="36"/>
      <c r="L334" s="39"/>
      <c r="M334" s="184"/>
      <c r="N334" s="185"/>
      <c r="O334" s="64"/>
      <c r="P334" s="64"/>
      <c r="Q334" s="64"/>
      <c r="R334" s="64"/>
      <c r="S334" s="64"/>
      <c r="T334" s="65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T334" s="17" t="s">
        <v>127</v>
      </c>
      <c r="AU334" s="17" t="s">
        <v>76</v>
      </c>
    </row>
    <row r="335" spans="1:65" s="2" customFormat="1" ht="16.5" customHeight="1">
      <c r="A335" s="34"/>
      <c r="B335" s="35"/>
      <c r="C335" s="219" t="s">
        <v>617</v>
      </c>
      <c r="D335" s="219" t="s">
        <v>139</v>
      </c>
      <c r="E335" s="220" t="s">
        <v>618</v>
      </c>
      <c r="F335" s="221" t="s">
        <v>619</v>
      </c>
      <c r="G335" s="222" t="s">
        <v>178</v>
      </c>
      <c r="H335" s="223">
        <v>1</v>
      </c>
      <c r="I335" s="224"/>
      <c r="J335" s="225">
        <f>ROUND(I335*H335,2)</f>
        <v>0</v>
      </c>
      <c r="K335" s="221" t="s">
        <v>19</v>
      </c>
      <c r="L335" s="226"/>
      <c r="M335" s="227" t="s">
        <v>19</v>
      </c>
      <c r="N335" s="228" t="s">
        <v>40</v>
      </c>
      <c r="O335" s="64"/>
      <c r="P335" s="177">
        <f>O335*H335</f>
        <v>0</v>
      </c>
      <c r="Q335" s="177">
        <v>0</v>
      </c>
      <c r="R335" s="177">
        <f>Q335*H335</f>
        <v>0</v>
      </c>
      <c r="S335" s="177">
        <v>0</v>
      </c>
      <c r="T335" s="17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79" t="s">
        <v>232</v>
      </c>
      <c r="AT335" s="179" t="s">
        <v>139</v>
      </c>
      <c r="AU335" s="179" t="s">
        <v>76</v>
      </c>
      <c r="AY335" s="17" t="s">
        <v>117</v>
      </c>
      <c r="BE335" s="180">
        <f>IF(N335="základní",J335,0)</f>
        <v>0</v>
      </c>
      <c r="BF335" s="180">
        <f>IF(N335="snížená",J335,0)</f>
        <v>0</v>
      </c>
      <c r="BG335" s="180">
        <f>IF(N335="zákl. přenesená",J335,0)</f>
        <v>0</v>
      </c>
      <c r="BH335" s="180">
        <f>IF(N335="sníž. přenesená",J335,0)</f>
        <v>0</v>
      </c>
      <c r="BI335" s="180">
        <f>IF(N335="nulová",J335,0)</f>
        <v>0</v>
      </c>
      <c r="BJ335" s="17" t="s">
        <v>74</v>
      </c>
      <c r="BK335" s="180">
        <f>ROUND(I335*H335,2)</f>
        <v>0</v>
      </c>
      <c r="BL335" s="17" t="s">
        <v>213</v>
      </c>
      <c r="BM335" s="179" t="s">
        <v>620</v>
      </c>
    </row>
    <row r="336" spans="1:65" s="2" customFormat="1" ht="24.2" customHeight="1">
      <c r="A336" s="34"/>
      <c r="B336" s="35"/>
      <c r="C336" s="168" t="s">
        <v>621</v>
      </c>
      <c r="D336" s="168" t="s">
        <v>120</v>
      </c>
      <c r="E336" s="169" t="s">
        <v>622</v>
      </c>
      <c r="F336" s="170" t="s">
        <v>623</v>
      </c>
      <c r="G336" s="171" t="s">
        <v>178</v>
      </c>
      <c r="H336" s="172">
        <v>1</v>
      </c>
      <c r="I336" s="173"/>
      <c r="J336" s="174">
        <f>ROUND(I336*H336,2)</f>
        <v>0</v>
      </c>
      <c r="K336" s="170" t="s">
        <v>124</v>
      </c>
      <c r="L336" s="39"/>
      <c r="M336" s="175" t="s">
        <v>19</v>
      </c>
      <c r="N336" s="176" t="s">
        <v>40</v>
      </c>
      <c r="O336" s="64"/>
      <c r="P336" s="177">
        <f>O336*H336</f>
        <v>0</v>
      </c>
      <c r="Q336" s="177">
        <v>0</v>
      </c>
      <c r="R336" s="177">
        <f>Q336*H336</f>
        <v>0</v>
      </c>
      <c r="S336" s="177">
        <v>0</v>
      </c>
      <c r="T336" s="17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79" t="s">
        <v>213</v>
      </c>
      <c r="AT336" s="179" t="s">
        <v>120</v>
      </c>
      <c r="AU336" s="179" t="s">
        <v>76</v>
      </c>
      <c r="AY336" s="17" t="s">
        <v>117</v>
      </c>
      <c r="BE336" s="180">
        <f>IF(N336="základní",J336,0)</f>
        <v>0</v>
      </c>
      <c r="BF336" s="180">
        <f>IF(N336="snížená",J336,0)</f>
        <v>0</v>
      </c>
      <c r="BG336" s="180">
        <f>IF(N336="zákl. přenesená",J336,0)</f>
        <v>0</v>
      </c>
      <c r="BH336" s="180">
        <f>IF(N336="sníž. přenesená",J336,0)</f>
        <v>0</v>
      </c>
      <c r="BI336" s="180">
        <f>IF(N336="nulová",J336,0)</f>
        <v>0</v>
      </c>
      <c r="BJ336" s="17" t="s">
        <v>74</v>
      </c>
      <c r="BK336" s="180">
        <f>ROUND(I336*H336,2)</f>
        <v>0</v>
      </c>
      <c r="BL336" s="17" t="s">
        <v>213</v>
      </c>
      <c r="BM336" s="179" t="s">
        <v>624</v>
      </c>
    </row>
    <row r="337" spans="1:65" s="2" customFormat="1" ht="11.25">
      <c r="A337" s="34"/>
      <c r="B337" s="35"/>
      <c r="C337" s="36"/>
      <c r="D337" s="181" t="s">
        <v>127</v>
      </c>
      <c r="E337" s="36"/>
      <c r="F337" s="182" t="s">
        <v>625</v>
      </c>
      <c r="G337" s="36"/>
      <c r="H337" s="36"/>
      <c r="I337" s="183"/>
      <c r="J337" s="36"/>
      <c r="K337" s="36"/>
      <c r="L337" s="39"/>
      <c r="M337" s="184"/>
      <c r="N337" s="185"/>
      <c r="O337" s="64"/>
      <c r="P337" s="64"/>
      <c r="Q337" s="64"/>
      <c r="R337" s="64"/>
      <c r="S337" s="64"/>
      <c r="T337" s="65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T337" s="17" t="s">
        <v>127</v>
      </c>
      <c r="AU337" s="17" t="s">
        <v>76</v>
      </c>
    </row>
    <row r="338" spans="1:65" s="2" customFormat="1" ht="33" customHeight="1">
      <c r="A338" s="34"/>
      <c r="B338" s="35"/>
      <c r="C338" s="219" t="s">
        <v>626</v>
      </c>
      <c r="D338" s="219" t="s">
        <v>139</v>
      </c>
      <c r="E338" s="220" t="s">
        <v>627</v>
      </c>
      <c r="F338" s="221" t="s">
        <v>628</v>
      </c>
      <c r="G338" s="222" t="s">
        <v>178</v>
      </c>
      <c r="H338" s="223">
        <v>1</v>
      </c>
      <c r="I338" s="224"/>
      <c r="J338" s="225">
        <f>ROUND(I338*H338,2)</f>
        <v>0</v>
      </c>
      <c r="K338" s="221" t="s">
        <v>124</v>
      </c>
      <c r="L338" s="226"/>
      <c r="M338" s="227" t="s">
        <v>19</v>
      </c>
      <c r="N338" s="228" t="s">
        <v>40</v>
      </c>
      <c r="O338" s="64"/>
      <c r="P338" s="177">
        <f>O338*H338</f>
        <v>0</v>
      </c>
      <c r="Q338" s="177">
        <v>2.4299999999999999E-2</v>
      </c>
      <c r="R338" s="177">
        <f>Q338*H338</f>
        <v>2.4299999999999999E-2</v>
      </c>
      <c r="S338" s="177">
        <v>0</v>
      </c>
      <c r="T338" s="178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79" t="s">
        <v>232</v>
      </c>
      <c r="AT338" s="179" t="s">
        <v>139</v>
      </c>
      <c r="AU338" s="179" t="s">
        <v>76</v>
      </c>
      <c r="AY338" s="17" t="s">
        <v>117</v>
      </c>
      <c r="BE338" s="180">
        <f>IF(N338="základní",J338,0)</f>
        <v>0</v>
      </c>
      <c r="BF338" s="180">
        <f>IF(N338="snížená",J338,0)</f>
        <v>0</v>
      </c>
      <c r="BG338" s="180">
        <f>IF(N338="zákl. přenesená",J338,0)</f>
        <v>0</v>
      </c>
      <c r="BH338" s="180">
        <f>IF(N338="sníž. přenesená",J338,0)</f>
        <v>0</v>
      </c>
      <c r="BI338" s="180">
        <f>IF(N338="nulová",J338,0)</f>
        <v>0</v>
      </c>
      <c r="BJ338" s="17" t="s">
        <v>74</v>
      </c>
      <c r="BK338" s="180">
        <f>ROUND(I338*H338,2)</f>
        <v>0</v>
      </c>
      <c r="BL338" s="17" t="s">
        <v>213</v>
      </c>
      <c r="BM338" s="179" t="s">
        <v>629</v>
      </c>
    </row>
    <row r="339" spans="1:65" s="2" customFormat="1" ht="37.9" customHeight="1">
      <c r="A339" s="34"/>
      <c r="B339" s="35"/>
      <c r="C339" s="168" t="s">
        <v>630</v>
      </c>
      <c r="D339" s="168" t="s">
        <v>120</v>
      </c>
      <c r="E339" s="169" t="s">
        <v>631</v>
      </c>
      <c r="F339" s="170" t="s">
        <v>632</v>
      </c>
      <c r="G339" s="171" t="s">
        <v>178</v>
      </c>
      <c r="H339" s="172">
        <v>1</v>
      </c>
      <c r="I339" s="173"/>
      <c r="J339" s="174">
        <f>ROUND(I339*H339,2)</f>
        <v>0</v>
      </c>
      <c r="K339" s="170" t="s">
        <v>124</v>
      </c>
      <c r="L339" s="39"/>
      <c r="M339" s="175" t="s">
        <v>19</v>
      </c>
      <c r="N339" s="176" t="s">
        <v>40</v>
      </c>
      <c r="O339" s="64"/>
      <c r="P339" s="177">
        <f>O339*H339</f>
        <v>0</v>
      </c>
      <c r="Q339" s="177">
        <v>8.7000000000000001E-4</v>
      </c>
      <c r="R339" s="177">
        <f>Q339*H339</f>
        <v>8.7000000000000001E-4</v>
      </c>
      <c r="S339" s="177">
        <v>0</v>
      </c>
      <c r="T339" s="178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79" t="s">
        <v>213</v>
      </c>
      <c r="AT339" s="179" t="s">
        <v>120</v>
      </c>
      <c r="AU339" s="179" t="s">
        <v>76</v>
      </c>
      <c r="AY339" s="17" t="s">
        <v>117</v>
      </c>
      <c r="BE339" s="180">
        <f>IF(N339="základní",J339,0)</f>
        <v>0</v>
      </c>
      <c r="BF339" s="180">
        <f>IF(N339="snížená",J339,0)</f>
        <v>0</v>
      </c>
      <c r="BG339" s="180">
        <f>IF(N339="zákl. přenesená",J339,0)</f>
        <v>0</v>
      </c>
      <c r="BH339" s="180">
        <f>IF(N339="sníž. přenesená",J339,0)</f>
        <v>0</v>
      </c>
      <c r="BI339" s="180">
        <f>IF(N339="nulová",J339,0)</f>
        <v>0</v>
      </c>
      <c r="BJ339" s="17" t="s">
        <v>74</v>
      </c>
      <c r="BK339" s="180">
        <f>ROUND(I339*H339,2)</f>
        <v>0</v>
      </c>
      <c r="BL339" s="17" t="s">
        <v>213</v>
      </c>
      <c r="BM339" s="179" t="s">
        <v>633</v>
      </c>
    </row>
    <row r="340" spans="1:65" s="2" customFormat="1" ht="11.25">
      <c r="A340" s="34"/>
      <c r="B340" s="35"/>
      <c r="C340" s="36"/>
      <c r="D340" s="181" t="s">
        <v>127</v>
      </c>
      <c r="E340" s="36"/>
      <c r="F340" s="182" t="s">
        <v>634</v>
      </c>
      <c r="G340" s="36"/>
      <c r="H340" s="36"/>
      <c r="I340" s="183"/>
      <c r="J340" s="36"/>
      <c r="K340" s="36"/>
      <c r="L340" s="39"/>
      <c r="M340" s="184"/>
      <c r="N340" s="185"/>
      <c r="O340" s="64"/>
      <c r="P340" s="64"/>
      <c r="Q340" s="64"/>
      <c r="R340" s="64"/>
      <c r="S340" s="64"/>
      <c r="T340" s="65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T340" s="17" t="s">
        <v>127</v>
      </c>
      <c r="AU340" s="17" t="s">
        <v>76</v>
      </c>
    </row>
    <row r="341" spans="1:65" s="13" customFormat="1" ht="11.25">
      <c r="B341" s="186"/>
      <c r="C341" s="187"/>
      <c r="D341" s="188" t="s">
        <v>129</v>
      </c>
      <c r="E341" s="189" t="s">
        <v>19</v>
      </c>
      <c r="F341" s="190" t="s">
        <v>635</v>
      </c>
      <c r="G341" s="187"/>
      <c r="H341" s="189" t="s">
        <v>19</v>
      </c>
      <c r="I341" s="191"/>
      <c r="J341" s="187"/>
      <c r="K341" s="187"/>
      <c r="L341" s="192"/>
      <c r="M341" s="193"/>
      <c r="N341" s="194"/>
      <c r="O341" s="194"/>
      <c r="P341" s="194"/>
      <c r="Q341" s="194"/>
      <c r="R341" s="194"/>
      <c r="S341" s="194"/>
      <c r="T341" s="195"/>
      <c r="AT341" s="196" t="s">
        <v>129</v>
      </c>
      <c r="AU341" s="196" t="s">
        <v>76</v>
      </c>
      <c r="AV341" s="13" t="s">
        <v>74</v>
      </c>
      <c r="AW341" s="13" t="s">
        <v>31</v>
      </c>
      <c r="AX341" s="13" t="s">
        <v>69</v>
      </c>
      <c r="AY341" s="196" t="s">
        <v>117</v>
      </c>
    </row>
    <row r="342" spans="1:65" s="14" customFormat="1" ht="11.25">
      <c r="B342" s="197"/>
      <c r="C342" s="198"/>
      <c r="D342" s="188" t="s">
        <v>129</v>
      </c>
      <c r="E342" s="199" t="s">
        <v>19</v>
      </c>
      <c r="F342" s="200" t="s">
        <v>74</v>
      </c>
      <c r="G342" s="198"/>
      <c r="H342" s="201">
        <v>1</v>
      </c>
      <c r="I342" s="202"/>
      <c r="J342" s="198"/>
      <c r="K342" s="198"/>
      <c r="L342" s="203"/>
      <c r="M342" s="204"/>
      <c r="N342" s="205"/>
      <c r="O342" s="205"/>
      <c r="P342" s="205"/>
      <c r="Q342" s="205"/>
      <c r="R342" s="205"/>
      <c r="S342" s="205"/>
      <c r="T342" s="206"/>
      <c r="AT342" s="207" t="s">
        <v>129</v>
      </c>
      <c r="AU342" s="207" t="s">
        <v>76</v>
      </c>
      <c r="AV342" s="14" t="s">
        <v>76</v>
      </c>
      <c r="AW342" s="14" t="s">
        <v>31</v>
      </c>
      <c r="AX342" s="14" t="s">
        <v>74</v>
      </c>
      <c r="AY342" s="207" t="s">
        <v>117</v>
      </c>
    </row>
    <row r="343" spans="1:65" s="2" customFormat="1" ht="24.2" customHeight="1">
      <c r="A343" s="34"/>
      <c r="B343" s="35"/>
      <c r="C343" s="219" t="s">
        <v>636</v>
      </c>
      <c r="D343" s="219" t="s">
        <v>139</v>
      </c>
      <c r="E343" s="220" t="s">
        <v>637</v>
      </c>
      <c r="F343" s="221" t="s">
        <v>638</v>
      </c>
      <c r="G343" s="222" t="s">
        <v>123</v>
      </c>
      <c r="H343" s="223">
        <v>1.8</v>
      </c>
      <c r="I343" s="224"/>
      <c r="J343" s="225">
        <f>ROUND(I343*H343,2)</f>
        <v>0</v>
      </c>
      <c r="K343" s="221" t="s">
        <v>124</v>
      </c>
      <c r="L343" s="226"/>
      <c r="M343" s="227" t="s">
        <v>19</v>
      </c>
      <c r="N343" s="228" t="s">
        <v>40</v>
      </c>
      <c r="O343" s="64"/>
      <c r="P343" s="177">
        <f>O343*H343</f>
        <v>0</v>
      </c>
      <c r="Q343" s="177">
        <v>2.5440000000000001E-2</v>
      </c>
      <c r="R343" s="177">
        <f>Q343*H343</f>
        <v>4.5791999999999999E-2</v>
      </c>
      <c r="S343" s="177">
        <v>0</v>
      </c>
      <c r="T343" s="178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79" t="s">
        <v>232</v>
      </c>
      <c r="AT343" s="179" t="s">
        <v>139</v>
      </c>
      <c r="AU343" s="179" t="s">
        <v>76</v>
      </c>
      <c r="AY343" s="17" t="s">
        <v>117</v>
      </c>
      <c r="BE343" s="180">
        <f>IF(N343="základní",J343,0)</f>
        <v>0</v>
      </c>
      <c r="BF343" s="180">
        <f>IF(N343="snížená",J343,0)</f>
        <v>0</v>
      </c>
      <c r="BG343" s="180">
        <f>IF(N343="zákl. přenesená",J343,0)</f>
        <v>0</v>
      </c>
      <c r="BH343" s="180">
        <f>IF(N343="sníž. přenesená",J343,0)</f>
        <v>0</v>
      </c>
      <c r="BI343" s="180">
        <f>IF(N343="nulová",J343,0)</f>
        <v>0</v>
      </c>
      <c r="BJ343" s="17" t="s">
        <v>74</v>
      </c>
      <c r="BK343" s="180">
        <f>ROUND(I343*H343,2)</f>
        <v>0</v>
      </c>
      <c r="BL343" s="17" t="s">
        <v>213</v>
      </c>
      <c r="BM343" s="179" t="s">
        <v>639</v>
      </c>
    </row>
    <row r="344" spans="1:65" s="14" customFormat="1" ht="11.25">
      <c r="B344" s="197"/>
      <c r="C344" s="198"/>
      <c r="D344" s="188" t="s">
        <v>129</v>
      </c>
      <c r="E344" s="199" t="s">
        <v>19</v>
      </c>
      <c r="F344" s="200" t="s">
        <v>640</v>
      </c>
      <c r="G344" s="198"/>
      <c r="H344" s="201">
        <v>1.8</v>
      </c>
      <c r="I344" s="202"/>
      <c r="J344" s="198"/>
      <c r="K344" s="198"/>
      <c r="L344" s="203"/>
      <c r="M344" s="204"/>
      <c r="N344" s="205"/>
      <c r="O344" s="205"/>
      <c r="P344" s="205"/>
      <c r="Q344" s="205"/>
      <c r="R344" s="205"/>
      <c r="S344" s="205"/>
      <c r="T344" s="206"/>
      <c r="AT344" s="207" t="s">
        <v>129</v>
      </c>
      <c r="AU344" s="207" t="s">
        <v>76</v>
      </c>
      <c r="AV344" s="14" t="s">
        <v>76</v>
      </c>
      <c r="AW344" s="14" t="s">
        <v>31</v>
      </c>
      <c r="AX344" s="14" t="s">
        <v>74</v>
      </c>
      <c r="AY344" s="207" t="s">
        <v>117</v>
      </c>
    </row>
    <row r="345" spans="1:65" s="2" customFormat="1" ht="24.2" customHeight="1">
      <c r="A345" s="34"/>
      <c r="B345" s="35"/>
      <c r="C345" s="168" t="s">
        <v>641</v>
      </c>
      <c r="D345" s="168" t="s">
        <v>120</v>
      </c>
      <c r="E345" s="169" t="s">
        <v>642</v>
      </c>
      <c r="F345" s="170" t="s">
        <v>643</v>
      </c>
      <c r="G345" s="171" t="s">
        <v>178</v>
      </c>
      <c r="H345" s="172">
        <v>1</v>
      </c>
      <c r="I345" s="173"/>
      <c r="J345" s="174">
        <f>ROUND(I345*H345,2)</f>
        <v>0</v>
      </c>
      <c r="K345" s="170" t="s">
        <v>124</v>
      </c>
      <c r="L345" s="39"/>
      <c r="M345" s="175" t="s">
        <v>19</v>
      </c>
      <c r="N345" s="176" t="s">
        <v>40</v>
      </c>
      <c r="O345" s="64"/>
      <c r="P345" s="177">
        <f>O345*H345</f>
        <v>0</v>
      </c>
      <c r="Q345" s="177">
        <v>0</v>
      </c>
      <c r="R345" s="177">
        <f>Q345*H345</f>
        <v>0</v>
      </c>
      <c r="S345" s="177">
        <v>0</v>
      </c>
      <c r="T345" s="178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79" t="s">
        <v>213</v>
      </c>
      <c r="AT345" s="179" t="s">
        <v>120</v>
      </c>
      <c r="AU345" s="179" t="s">
        <v>76</v>
      </c>
      <c r="AY345" s="17" t="s">
        <v>117</v>
      </c>
      <c r="BE345" s="180">
        <f>IF(N345="základní",J345,0)</f>
        <v>0</v>
      </c>
      <c r="BF345" s="180">
        <f>IF(N345="snížená",J345,0)</f>
        <v>0</v>
      </c>
      <c r="BG345" s="180">
        <f>IF(N345="zákl. přenesená",J345,0)</f>
        <v>0</v>
      </c>
      <c r="BH345" s="180">
        <f>IF(N345="sníž. přenesená",J345,0)</f>
        <v>0</v>
      </c>
      <c r="BI345" s="180">
        <f>IF(N345="nulová",J345,0)</f>
        <v>0</v>
      </c>
      <c r="BJ345" s="17" t="s">
        <v>74</v>
      </c>
      <c r="BK345" s="180">
        <f>ROUND(I345*H345,2)</f>
        <v>0</v>
      </c>
      <c r="BL345" s="17" t="s">
        <v>213</v>
      </c>
      <c r="BM345" s="179" t="s">
        <v>644</v>
      </c>
    </row>
    <row r="346" spans="1:65" s="2" customFormat="1" ht="11.25">
      <c r="A346" s="34"/>
      <c r="B346" s="35"/>
      <c r="C346" s="36"/>
      <c r="D346" s="181" t="s">
        <v>127</v>
      </c>
      <c r="E346" s="36"/>
      <c r="F346" s="182" t="s">
        <v>645</v>
      </c>
      <c r="G346" s="36"/>
      <c r="H346" s="36"/>
      <c r="I346" s="183"/>
      <c r="J346" s="36"/>
      <c r="K346" s="36"/>
      <c r="L346" s="39"/>
      <c r="M346" s="184"/>
      <c r="N346" s="185"/>
      <c r="O346" s="64"/>
      <c r="P346" s="64"/>
      <c r="Q346" s="64"/>
      <c r="R346" s="64"/>
      <c r="S346" s="64"/>
      <c r="T346" s="65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T346" s="17" t="s">
        <v>127</v>
      </c>
      <c r="AU346" s="17" t="s">
        <v>76</v>
      </c>
    </row>
    <row r="347" spans="1:65" s="2" customFormat="1" ht="16.5" customHeight="1">
      <c r="A347" s="34"/>
      <c r="B347" s="35"/>
      <c r="C347" s="219" t="s">
        <v>646</v>
      </c>
      <c r="D347" s="219" t="s">
        <v>139</v>
      </c>
      <c r="E347" s="220" t="s">
        <v>647</v>
      </c>
      <c r="F347" s="221" t="s">
        <v>648</v>
      </c>
      <c r="G347" s="222" t="s">
        <v>178</v>
      </c>
      <c r="H347" s="223">
        <v>1</v>
      </c>
      <c r="I347" s="224"/>
      <c r="J347" s="225">
        <f>ROUND(I347*H347,2)</f>
        <v>0</v>
      </c>
      <c r="K347" s="221" t="s">
        <v>124</v>
      </c>
      <c r="L347" s="226"/>
      <c r="M347" s="227" t="s">
        <v>19</v>
      </c>
      <c r="N347" s="228" t="s">
        <v>40</v>
      </c>
      <c r="O347" s="64"/>
      <c r="P347" s="177">
        <f>O347*H347</f>
        <v>0</v>
      </c>
      <c r="Q347" s="177">
        <v>2.3999999999999998E-3</v>
      </c>
      <c r="R347" s="177">
        <f>Q347*H347</f>
        <v>2.3999999999999998E-3</v>
      </c>
      <c r="S347" s="177">
        <v>0</v>
      </c>
      <c r="T347" s="178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79" t="s">
        <v>232</v>
      </c>
      <c r="AT347" s="179" t="s">
        <v>139</v>
      </c>
      <c r="AU347" s="179" t="s">
        <v>76</v>
      </c>
      <c r="AY347" s="17" t="s">
        <v>117</v>
      </c>
      <c r="BE347" s="180">
        <f>IF(N347="základní",J347,0)</f>
        <v>0</v>
      </c>
      <c r="BF347" s="180">
        <f>IF(N347="snížená",J347,0)</f>
        <v>0</v>
      </c>
      <c r="BG347" s="180">
        <f>IF(N347="zákl. přenesená",J347,0)</f>
        <v>0</v>
      </c>
      <c r="BH347" s="180">
        <f>IF(N347="sníž. přenesená",J347,0)</f>
        <v>0</v>
      </c>
      <c r="BI347" s="180">
        <f>IF(N347="nulová",J347,0)</f>
        <v>0</v>
      </c>
      <c r="BJ347" s="17" t="s">
        <v>74</v>
      </c>
      <c r="BK347" s="180">
        <f>ROUND(I347*H347,2)</f>
        <v>0</v>
      </c>
      <c r="BL347" s="17" t="s">
        <v>213</v>
      </c>
      <c r="BM347" s="179" t="s">
        <v>649</v>
      </c>
    </row>
    <row r="348" spans="1:65" s="2" customFormat="1" ht="21.75" customHeight="1">
      <c r="A348" s="34"/>
      <c r="B348" s="35"/>
      <c r="C348" s="168" t="s">
        <v>650</v>
      </c>
      <c r="D348" s="168" t="s">
        <v>120</v>
      </c>
      <c r="E348" s="169" t="s">
        <v>651</v>
      </c>
      <c r="F348" s="170" t="s">
        <v>652</v>
      </c>
      <c r="G348" s="171" t="s">
        <v>178</v>
      </c>
      <c r="H348" s="172">
        <v>1</v>
      </c>
      <c r="I348" s="173"/>
      <c r="J348" s="174">
        <f>ROUND(I348*H348,2)</f>
        <v>0</v>
      </c>
      <c r="K348" s="170" t="s">
        <v>124</v>
      </c>
      <c r="L348" s="39"/>
      <c r="M348" s="175" t="s">
        <v>19</v>
      </c>
      <c r="N348" s="176" t="s">
        <v>40</v>
      </c>
      <c r="O348" s="64"/>
      <c r="P348" s="177">
        <f>O348*H348</f>
        <v>0</v>
      </c>
      <c r="Q348" s="177">
        <v>0</v>
      </c>
      <c r="R348" s="177">
        <f>Q348*H348</f>
        <v>0</v>
      </c>
      <c r="S348" s="177">
        <v>0</v>
      </c>
      <c r="T348" s="178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79" t="s">
        <v>213</v>
      </c>
      <c r="AT348" s="179" t="s">
        <v>120</v>
      </c>
      <c r="AU348" s="179" t="s">
        <v>76</v>
      </c>
      <c r="AY348" s="17" t="s">
        <v>117</v>
      </c>
      <c r="BE348" s="180">
        <f>IF(N348="základní",J348,0)</f>
        <v>0</v>
      </c>
      <c r="BF348" s="180">
        <f>IF(N348="snížená",J348,0)</f>
        <v>0</v>
      </c>
      <c r="BG348" s="180">
        <f>IF(N348="zákl. přenesená",J348,0)</f>
        <v>0</v>
      </c>
      <c r="BH348" s="180">
        <f>IF(N348="sníž. přenesená",J348,0)</f>
        <v>0</v>
      </c>
      <c r="BI348" s="180">
        <f>IF(N348="nulová",J348,0)</f>
        <v>0</v>
      </c>
      <c r="BJ348" s="17" t="s">
        <v>74</v>
      </c>
      <c r="BK348" s="180">
        <f>ROUND(I348*H348,2)</f>
        <v>0</v>
      </c>
      <c r="BL348" s="17" t="s">
        <v>213</v>
      </c>
      <c r="BM348" s="179" t="s">
        <v>653</v>
      </c>
    </row>
    <row r="349" spans="1:65" s="2" customFormat="1" ht="11.25">
      <c r="A349" s="34"/>
      <c r="B349" s="35"/>
      <c r="C349" s="36"/>
      <c r="D349" s="181" t="s">
        <v>127</v>
      </c>
      <c r="E349" s="36"/>
      <c r="F349" s="182" t="s">
        <v>654</v>
      </c>
      <c r="G349" s="36"/>
      <c r="H349" s="36"/>
      <c r="I349" s="183"/>
      <c r="J349" s="36"/>
      <c r="K349" s="36"/>
      <c r="L349" s="39"/>
      <c r="M349" s="184"/>
      <c r="N349" s="185"/>
      <c r="O349" s="64"/>
      <c r="P349" s="64"/>
      <c r="Q349" s="64"/>
      <c r="R349" s="64"/>
      <c r="S349" s="64"/>
      <c r="T349" s="65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T349" s="17" t="s">
        <v>127</v>
      </c>
      <c r="AU349" s="17" t="s">
        <v>76</v>
      </c>
    </row>
    <row r="350" spans="1:65" s="2" customFormat="1" ht="16.5" customHeight="1">
      <c r="A350" s="34"/>
      <c r="B350" s="35"/>
      <c r="C350" s="219" t="s">
        <v>655</v>
      </c>
      <c r="D350" s="219" t="s">
        <v>139</v>
      </c>
      <c r="E350" s="220" t="s">
        <v>656</v>
      </c>
      <c r="F350" s="221" t="s">
        <v>657</v>
      </c>
      <c r="G350" s="222" t="s">
        <v>178</v>
      </c>
      <c r="H350" s="223">
        <v>1</v>
      </c>
      <c r="I350" s="224"/>
      <c r="J350" s="225">
        <f>ROUND(I350*H350,2)</f>
        <v>0</v>
      </c>
      <c r="K350" s="221" t="s">
        <v>124</v>
      </c>
      <c r="L350" s="226"/>
      <c r="M350" s="227" t="s">
        <v>19</v>
      </c>
      <c r="N350" s="228" t="s">
        <v>40</v>
      </c>
      <c r="O350" s="64"/>
      <c r="P350" s="177">
        <f>O350*H350</f>
        <v>0</v>
      </c>
      <c r="Q350" s="177">
        <v>2.2000000000000001E-3</v>
      </c>
      <c r="R350" s="177">
        <f>Q350*H350</f>
        <v>2.2000000000000001E-3</v>
      </c>
      <c r="S350" s="177">
        <v>0</v>
      </c>
      <c r="T350" s="178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79" t="s">
        <v>232</v>
      </c>
      <c r="AT350" s="179" t="s">
        <v>139</v>
      </c>
      <c r="AU350" s="179" t="s">
        <v>76</v>
      </c>
      <c r="AY350" s="17" t="s">
        <v>117</v>
      </c>
      <c r="BE350" s="180">
        <f>IF(N350="základní",J350,0)</f>
        <v>0</v>
      </c>
      <c r="BF350" s="180">
        <f>IF(N350="snížená",J350,0)</f>
        <v>0</v>
      </c>
      <c r="BG350" s="180">
        <f>IF(N350="zákl. přenesená",J350,0)</f>
        <v>0</v>
      </c>
      <c r="BH350" s="180">
        <f>IF(N350="sníž. přenesená",J350,0)</f>
        <v>0</v>
      </c>
      <c r="BI350" s="180">
        <f>IF(N350="nulová",J350,0)</f>
        <v>0</v>
      </c>
      <c r="BJ350" s="17" t="s">
        <v>74</v>
      </c>
      <c r="BK350" s="180">
        <f>ROUND(I350*H350,2)</f>
        <v>0</v>
      </c>
      <c r="BL350" s="17" t="s">
        <v>213</v>
      </c>
      <c r="BM350" s="179" t="s">
        <v>658</v>
      </c>
    </row>
    <row r="351" spans="1:65" s="2" customFormat="1" ht="33" customHeight="1">
      <c r="A351" s="34"/>
      <c r="B351" s="35"/>
      <c r="C351" s="168" t="s">
        <v>659</v>
      </c>
      <c r="D351" s="168" t="s">
        <v>120</v>
      </c>
      <c r="E351" s="169" t="s">
        <v>660</v>
      </c>
      <c r="F351" s="170" t="s">
        <v>661</v>
      </c>
      <c r="G351" s="171" t="s">
        <v>206</v>
      </c>
      <c r="H351" s="172">
        <v>3</v>
      </c>
      <c r="I351" s="173"/>
      <c r="J351" s="174">
        <f>ROUND(I351*H351,2)</f>
        <v>0</v>
      </c>
      <c r="K351" s="170" t="s">
        <v>124</v>
      </c>
      <c r="L351" s="39"/>
      <c r="M351" s="175" t="s">
        <v>19</v>
      </c>
      <c r="N351" s="176" t="s">
        <v>40</v>
      </c>
      <c r="O351" s="64"/>
      <c r="P351" s="177">
        <f>O351*H351</f>
        <v>0</v>
      </c>
      <c r="Q351" s="177">
        <v>0</v>
      </c>
      <c r="R351" s="177">
        <f>Q351*H351</f>
        <v>0</v>
      </c>
      <c r="S351" s="177">
        <v>0</v>
      </c>
      <c r="T351" s="178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79" t="s">
        <v>213</v>
      </c>
      <c r="AT351" s="179" t="s">
        <v>120</v>
      </c>
      <c r="AU351" s="179" t="s">
        <v>76</v>
      </c>
      <c r="AY351" s="17" t="s">
        <v>117</v>
      </c>
      <c r="BE351" s="180">
        <f>IF(N351="základní",J351,0)</f>
        <v>0</v>
      </c>
      <c r="BF351" s="180">
        <f>IF(N351="snížená",J351,0)</f>
        <v>0</v>
      </c>
      <c r="BG351" s="180">
        <f>IF(N351="zákl. přenesená",J351,0)</f>
        <v>0</v>
      </c>
      <c r="BH351" s="180">
        <f>IF(N351="sníž. přenesená",J351,0)</f>
        <v>0</v>
      </c>
      <c r="BI351" s="180">
        <f>IF(N351="nulová",J351,0)</f>
        <v>0</v>
      </c>
      <c r="BJ351" s="17" t="s">
        <v>74</v>
      </c>
      <c r="BK351" s="180">
        <f>ROUND(I351*H351,2)</f>
        <v>0</v>
      </c>
      <c r="BL351" s="17" t="s">
        <v>213</v>
      </c>
      <c r="BM351" s="179" t="s">
        <v>662</v>
      </c>
    </row>
    <row r="352" spans="1:65" s="2" customFormat="1" ht="11.25">
      <c r="A352" s="34"/>
      <c r="B352" s="35"/>
      <c r="C352" s="36"/>
      <c r="D352" s="181" t="s">
        <v>127</v>
      </c>
      <c r="E352" s="36"/>
      <c r="F352" s="182" t="s">
        <v>663</v>
      </c>
      <c r="G352" s="36"/>
      <c r="H352" s="36"/>
      <c r="I352" s="183"/>
      <c r="J352" s="36"/>
      <c r="K352" s="36"/>
      <c r="L352" s="39"/>
      <c r="M352" s="184"/>
      <c r="N352" s="185"/>
      <c r="O352" s="64"/>
      <c r="P352" s="64"/>
      <c r="Q352" s="64"/>
      <c r="R352" s="64"/>
      <c r="S352" s="64"/>
      <c r="T352" s="65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T352" s="17" t="s">
        <v>127</v>
      </c>
      <c r="AU352" s="17" t="s">
        <v>76</v>
      </c>
    </row>
    <row r="353" spans="1:65" s="2" customFormat="1" ht="24.2" customHeight="1">
      <c r="A353" s="34"/>
      <c r="B353" s="35"/>
      <c r="C353" s="219" t="s">
        <v>664</v>
      </c>
      <c r="D353" s="219" t="s">
        <v>139</v>
      </c>
      <c r="E353" s="220" t="s">
        <v>665</v>
      </c>
      <c r="F353" s="221" t="s">
        <v>666</v>
      </c>
      <c r="G353" s="222" t="s">
        <v>206</v>
      </c>
      <c r="H353" s="223">
        <v>3.3</v>
      </c>
      <c r="I353" s="224"/>
      <c r="J353" s="225">
        <f>ROUND(I353*H353,2)</f>
        <v>0</v>
      </c>
      <c r="K353" s="221" t="s">
        <v>124</v>
      </c>
      <c r="L353" s="226"/>
      <c r="M353" s="227" t="s">
        <v>19</v>
      </c>
      <c r="N353" s="228" t="s">
        <v>40</v>
      </c>
      <c r="O353" s="64"/>
      <c r="P353" s="177">
        <f>O353*H353</f>
        <v>0</v>
      </c>
      <c r="Q353" s="177">
        <v>5.0000000000000001E-3</v>
      </c>
      <c r="R353" s="177">
        <f>Q353*H353</f>
        <v>1.6500000000000001E-2</v>
      </c>
      <c r="S353" s="177">
        <v>0</v>
      </c>
      <c r="T353" s="178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79" t="s">
        <v>232</v>
      </c>
      <c r="AT353" s="179" t="s">
        <v>139</v>
      </c>
      <c r="AU353" s="179" t="s">
        <v>76</v>
      </c>
      <c r="AY353" s="17" t="s">
        <v>117</v>
      </c>
      <c r="BE353" s="180">
        <f>IF(N353="základní",J353,0)</f>
        <v>0</v>
      </c>
      <c r="BF353" s="180">
        <f>IF(N353="snížená",J353,0)</f>
        <v>0</v>
      </c>
      <c r="BG353" s="180">
        <f>IF(N353="zákl. přenesená",J353,0)</f>
        <v>0</v>
      </c>
      <c r="BH353" s="180">
        <f>IF(N353="sníž. přenesená",J353,0)</f>
        <v>0</v>
      </c>
      <c r="BI353" s="180">
        <f>IF(N353="nulová",J353,0)</f>
        <v>0</v>
      </c>
      <c r="BJ353" s="17" t="s">
        <v>74</v>
      </c>
      <c r="BK353" s="180">
        <f>ROUND(I353*H353,2)</f>
        <v>0</v>
      </c>
      <c r="BL353" s="17" t="s">
        <v>213</v>
      </c>
      <c r="BM353" s="179" t="s">
        <v>667</v>
      </c>
    </row>
    <row r="354" spans="1:65" s="14" customFormat="1" ht="11.25">
      <c r="B354" s="197"/>
      <c r="C354" s="198"/>
      <c r="D354" s="188" t="s">
        <v>129</v>
      </c>
      <c r="E354" s="199" t="s">
        <v>19</v>
      </c>
      <c r="F354" s="200" t="s">
        <v>581</v>
      </c>
      <c r="G354" s="198"/>
      <c r="H354" s="201">
        <v>3.3</v>
      </c>
      <c r="I354" s="202"/>
      <c r="J354" s="198"/>
      <c r="K354" s="198"/>
      <c r="L354" s="203"/>
      <c r="M354" s="204"/>
      <c r="N354" s="205"/>
      <c r="O354" s="205"/>
      <c r="P354" s="205"/>
      <c r="Q354" s="205"/>
      <c r="R354" s="205"/>
      <c r="S354" s="205"/>
      <c r="T354" s="206"/>
      <c r="AT354" s="207" t="s">
        <v>129</v>
      </c>
      <c r="AU354" s="207" t="s">
        <v>76</v>
      </c>
      <c r="AV354" s="14" t="s">
        <v>76</v>
      </c>
      <c r="AW354" s="14" t="s">
        <v>31</v>
      </c>
      <c r="AX354" s="14" t="s">
        <v>69</v>
      </c>
      <c r="AY354" s="207" t="s">
        <v>117</v>
      </c>
    </row>
    <row r="355" spans="1:65" s="15" customFormat="1" ht="11.25">
      <c r="B355" s="208"/>
      <c r="C355" s="209"/>
      <c r="D355" s="188" t="s">
        <v>129</v>
      </c>
      <c r="E355" s="210" t="s">
        <v>19</v>
      </c>
      <c r="F355" s="211" t="s">
        <v>132</v>
      </c>
      <c r="G355" s="209"/>
      <c r="H355" s="212">
        <v>3.3</v>
      </c>
      <c r="I355" s="213"/>
      <c r="J355" s="209"/>
      <c r="K355" s="209"/>
      <c r="L355" s="214"/>
      <c r="M355" s="215"/>
      <c r="N355" s="216"/>
      <c r="O355" s="216"/>
      <c r="P355" s="216"/>
      <c r="Q355" s="216"/>
      <c r="R355" s="216"/>
      <c r="S355" s="216"/>
      <c r="T355" s="217"/>
      <c r="AT355" s="218" t="s">
        <v>129</v>
      </c>
      <c r="AU355" s="218" t="s">
        <v>76</v>
      </c>
      <c r="AV355" s="15" t="s">
        <v>125</v>
      </c>
      <c r="AW355" s="15" t="s">
        <v>31</v>
      </c>
      <c r="AX355" s="15" t="s">
        <v>74</v>
      </c>
      <c r="AY355" s="218" t="s">
        <v>117</v>
      </c>
    </row>
    <row r="356" spans="1:65" s="2" customFormat="1" ht="24.2" customHeight="1">
      <c r="A356" s="34"/>
      <c r="B356" s="35"/>
      <c r="C356" s="219" t="s">
        <v>668</v>
      </c>
      <c r="D356" s="219" t="s">
        <v>139</v>
      </c>
      <c r="E356" s="220" t="s">
        <v>669</v>
      </c>
      <c r="F356" s="221" t="s">
        <v>670</v>
      </c>
      <c r="G356" s="222" t="s">
        <v>178</v>
      </c>
      <c r="H356" s="223">
        <v>6</v>
      </c>
      <c r="I356" s="224"/>
      <c r="J356" s="225">
        <f>ROUND(I356*H356,2)</f>
        <v>0</v>
      </c>
      <c r="K356" s="221" t="s">
        <v>124</v>
      </c>
      <c r="L356" s="226"/>
      <c r="M356" s="227" t="s">
        <v>19</v>
      </c>
      <c r="N356" s="228" t="s">
        <v>40</v>
      </c>
      <c r="O356" s="64"/>
      <c r="P356" s="177">
        <f>O356*H356</f>
        <v>0</v>
      </c>
      <c r="Q356" s="177">
        <v>6.0000000000000002E-5</v>
      </c>
      <c r="R356" s="177">
        <f>Q356*H356</f>
        <v>3.6000000000000002E-4</v>
      </c>
      <c r="S356" s="177">
        <v>0</v>
      </c>
      <c r="T356" s="178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79" t="s">
        <v>232</v>
      </c>
      <c r="AT356" s="179" t="s">
        <v>139</v>
      </c>
      <c r="AU356" s="179" t="s">
        <v>76</v>
      </c>
      <c r="AY356" s="17" t="s">
        <v>117</v>
      </c>
      <c r="BE356" s="180">
        <f>IF(N356="základní",J356,0)</f>
        <v>0</v>
      </c>
      <c r="BF356" s="180">
        <f>IF(N356="snížená",J356,0)</f>
        <v>0</v>
      </c>
      <c r="BG356" s="180">
        <f>IF(N356="zákl. přenesená",J356,0)</f>
        <v>0</v>
      </c>
      <c r="BH356" s="180">
        <f>IF(N356="sníž. přenesená",J356,0)</f>
        <v>0</v>
      </c>
      <c r="BI356" s="180">
        <f>IF(N356="nulová",J356,0)</f>
        <v>0</v>
      </c>
      <c r="BJ356" s="17" t="s">
        <v>74</v>
      </c>
      <c r="BK356" s="180">
        <f>ROUND(I356*H356,2)</f>
        <v>0</v>
      </c>
      <c r="BL356" s="17" t="s">
        <v>213</v>
      </c>
      <c r="BM356" s="179" t="s">
        <v>671</v>
      </c>
    </row>
    <row r="357" spans="1:65" s="2" customFormat="1" ht="24.2" customHeight="1">
      <c r="A357" s="34"/>
      <c r="B357" s="35"/>
      <c r="C357" s="168" t="s">
        <v>672</v>
      </c>
      <c r="D357" s="168" t="s">
        <v>120</v>
      </c>
      <c r="E357" s="169" t="s">
        <v>673</v>
      </c>
      <c r="F357" s="170" t="s">
        <v>674</v>
      </c>
      <c r="G357" s="171" t="s">
        <v>216</v>
      </c>
      <c r="H357" s="172">
        <v>0.33200000000000002</v>
      </c>
      <c r="I357" s="173"/>
      <c r="J357" s="174">
        <f>ROUND(I357*H357,2)</f>
        <v>0</v>
      </c>
      <c r="K357" s="170" t="s">
        <v>124</v>
      </c>
      <c r="L357" s="39"/>
      <c r="M357" s="175" t="s">
        <v>19</v>
      </c>
      <c r="N357" s="176" t="s">
        <v>40</v>
      </c>
      <c r="O357" s="64"/>
      <c r="P357" s="177">
        <f>O357*H357</f>
        <v>0</v>
      </c>
      <c r="Q357" s="177">
        <v>0</v>
      </c>
      <c r="R357" s="177">
        <f>Q357*H357</f>
        <v>0</v>
      </c>
      <c r="S357" s="177">
        <v>0</v>
      </c>
      <c r="T357" s="178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79" t="s">
        <v>213</v>
      </c>
      <c r="AT357" s="179" t="s">
        <v>120</v>
      </c>
      <c r="AU357" s="179" t="s">
        <v>76</v>
      </c>
      <c r="AY357" s="17" t="s">
        <v>117</v>
      </c>
      <c r="BE357" s="180">
        <f>IF(N357="základní",J357,0)</f>
        <v>0</v>
      </c>
      <c r="BF357" s="180">
        <f>IF(N357="snížená",J357,0)</f>
        <v>0</v>
      </c>
      <c r="BG357" s="180">
        <f>IF(N357="zákl. přenesená",J357,0)</f>
        <v>0</v>
      </c>
      <c r="BH357" s="180">
        <f>IF(N357="sníž. přenesená",J357,0)</f>
        <v>0</v>
      </c>
      <c r="BI357" s="180">
        <f>IF(N357="nulová",J357,0)</f>
        <v>0</v>
      </c>
      <c r="BJ357" s="17" t="s">
        <v>74</v>
      </c>
      <c r="BK357" s="180">
        <f>ROUND(I357*H357,2)</f>
        <v>0</v>
      </c>
      <c r="BL357" s="17" t="s">
        <v>213</v>
      </c>
      <c r="BM357" s="179" t="s">
        <v>675</v>
      </c>
    </row>
    <row r="358" spans="1:65" s="2" customFormat="1" ht="11.25">
      <c r="A358" s="34"/>
      <c r="B358" s="35"/>
      <c r="C358" s="36"/>
      <c r="D358" s="181" t="s">
        <v>127</v>
      </c>
      <c r="E358" s="36"/>
      <c r="F358" s="182" t="s">
        <v>676</v>
      </c>
      <c r="G358" s="36"/>
      <c r="H358" s="36"/>
      <c r="I358" s="183"/>
      <c r="J358" s="36"/>
      <c r="K358" s="36"/>
      <c r="L358" s="39"/>
      <c r="M358" s="184"/>
      <c r="N358" s="185"/>
      <c r="O358" s="64"/>
      <c r="P358" s="64"/>
      <c r="Q358" s="64"/>
      <c r="R358" s="64"/>
      <c r="S358" s="64"/>
      <c r="T358" s="65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T358" s="17" t="s">
        <v>127</v>
      </c>
      <c r="AU358" s="17" t="s">
        <v>76</v>
      </c>
    </row>
    <row r="359" spans="1:65" s="12" customFormat="1" ht="22.9" customHeight="1">
      <c r="B359" s="152"/>
      <c r="C359" s="153"/>
      <c r="D359" s="154" t="s">
        <v>68</v>
      </c>
      <c r="E359" s="166" t="s">
        <v>677</v>
      </c>
      <c r="F359" s="166" t="s">
        <v>678</v>
      </c>
      <c r="G359" s="153"/>
      <c r="H359" s="153"/>
      <c r="I359" s="156"/>
      <c r="J359" s="167">
        <f>BK359</f>
        <v>0</v>
      </c>
      <c r="K359" s="153"/>
      <c r="L359" s="158"/>
      <c r="M359" s="159"/>
      <c r="N359" s="160"/>
      <c r="O359" s="160"/>
      <c r="P359" s="161">
        <f>SUM(P360:P381)</f>
        <v>0</v>
      </c>
      <c r="Q359" s="160"/>
      <c r="R359" s="161">
        <f>SUM(R360:R381)</f>
        <v>0.93353207999999999</v>
      </c>
      <c r="S359" s="160"/>
      <c r="T359" s="162">
        <f>SUM(T360:T381)</f>
        <v>0</v>
      </c>
      <c r="AR359" s="163" t="s">
        <v>76</v>
      </c>
      <c r="AT359" s="164" t="s">
        <v>68</v>
      </c>
      <c r="AU359" s="164" t="s">
        <v>74</v>
      </c>
      <c r="AY359" s="163" t="s">
        <v>117</v>
      </c>
      <c r="BK359" s="165">
        <f>SUM(BK360:BK381)</f>
        <v>0</v>
      </c>
    </row>
    <row r="360" spans="1:65" s="2" customFormat="1" ht="37.9" customHeight="1">
      <c r="A360" s="34"/>
      <c r="B360" s="35"/>
      <c r="C360" s="168" t="s">
        <v>679</v>
      </c>
      <c r="D360" s="168" t="s">
        <v>120</v>
      </c>
      <c r="E360" s="169" t="s">
        <v>680</v>
      </c>
      <c r="F360" s="170" t="s">
        <v>681</v>
      </c>
      <c r="G360" s="171" t="s">
        <v>206</v>
      </c>
      <c r="H360" s="172">
        <v>7.2</v>
      </c>
      <c r="I360" s="173"/>
      <c r="J360" s="174">
        <f>ROUND(I360*H360,2)</f>
        <v>0</v>
      </c>
      <c r="K360" s="170" t="s">
        <v>124</v>
      </c>
      <c r="L360" s="39"/>
      <c r="M360" s="175" t="s">
        <v>19</v>
      </c>
      <c r="N360" s="176" t="s">
        <v>40</v>
      </c>
      <c r="O360" s="64"/>
      <c r="P360" s="177">
        <f>O360*H360</f>
        <v>0</v>
      </c>
      <c r="Q360" s="177">
        <v>0</v>
      </c>
      <c r="R360" s="177">
        <f>Q360*H360</f>
        <v>0</v>
      </c>
      <c r="S360" s="177">
        <v>0</v>
      </c>
      <c r="T360" s="178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79" t="s">
        <v>213</v>
      </c>
      <c r="AT360" s="179" t="s">
        <v>120</v>
      </c>
      <c r="AU360" s="179" t="s">
        <v>76</v>
      </c>
      <c r="AY360" s="17" t="s">
        <v>117</v>
      </c>
      <c r="BE360" s="180">
        <f>IF(N360="základní",J360,0)</f>
        <v>0</v>
      </c>
      <c r="BF360" s="180">
        <f>IF(N360="snížená",J360,0)</f>
        <v>0</v>
      </c>
      <c r="BG360" s="180">
        <f>IF(N360="zákl. přenesená",J360,0)</f>
        <v>0</v>
      </c>
      <c r="BH360" s="180">
        <f>IF(N360="sníž. přenesená",J360,0)</f>
        <v>0</v>
      </c>
      <c r="BI360" s="180">
        <f>IF(N360="nulová",J360,0)</f>
        <v>0</v>
      </c>
      <c r="BJ360" s="17" t="s">
        <v>74</v>
      </c>
      <c r="BK360" s="180">
        <f>ROUND(I360*H360,2)</f>
        <v>0</v>
      </c>
      <c r="BL360" s="17" t="s">
        <v>213</v>
      </c>
      <c r="BM360" s="179" t="s">
        <v>682</v>
      </c>
    </row>
    <row r="361" spans="1:65" s="2" customFormat="1" ht="11.25">
      <c r="A361" s="34"/>
      <c r="B361" s="35"/>
      <c r="C361" s="36"/>
      <c r="D361" s="181" t="s">
        <v>127</v>
      </c>
      <c r="E361" s="36"/>
      <c r="F361" s="182" t="s">
        <v>683</v>
      </c>
      <c r="G361" s="36"/>
      <c r="H361" s="36"/>
      <c r="I361" s="183"/>
      <c r="J361" s="36"/>
      <c r="K361" s="36"/>
      <c r="L361" s="39"/>
      <c r="M361" s="184"/>
      <c r="N361" s="185"/>
      <c r="O361" s="64"/>
      <c r="P361" s="64"/>
      <c r="Q361" s="64"/>
      <c r="R361" s="64"/>
      <c r="S361" s="64"/>
      <c r="T361" s="65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T361" s="17" t="s">
        <v>127</v>
      </c>
      <c r="AU361" s="17" t="s">
        <v>76</v>
      </c>
    </row>
    <row r="362" spans="1:65" s="14" customFormat="1" ht="11.25">
      <c r="B362" s="197"/>
      <c r="C362" s="198"/>
      <c r="D362" s="188" t="s">
        <v>129</v>
      </c>
      <c r="E362" s="199" t="s">
        <v>19</v>
      </c>
      <c r="F362" s="200" t="s">
        <v>684</v>
      </c>
      <c r="G362" s="198"/>
      <c r="H362" s="201">
        <v>7.2</v>
      </c>
      <c r="I362" s="202"/>
      <c r="J362" s="198"/>
      <c r="K362" s="198"/>
      <c r="L362" s="203"/>
      <c r="M362" s="204"/>
      <c r="N362" s="205"/>
      <c r="O362" s="205"/>
      <c r="P362" s="205"/>
      <c r="Q362" s="205"/>
      <c r="R362" s="205"/>
      <c r="S362" s="205"/>
      <c r="T362" s="206"/>
      <c r="AT362" s="207" t="s">
        <v>129</v>
      </c>
      <c r="AU362" s="207" t="s">
        <v>76</v>
      </c>
      <c r="AV362" s="14" t="s">
        <v>76</v>
      </c>
      <c r="AW362" s="14" t="s">
        <v>31</v>
      </c>
      <c r="AX362" s="14" t="s">
        <v>74</v>
      </c>
      <c r="AY362" s="207" t="s">
        <v>117</v>
      </c>
    </row>
    <row r="363" spans="1:65" s="2" customFormat="1" ht="37.9" customHeight="1">
      <c r="A363" s="34"/>
      <c r="B363" s="35"/>
      <c r="C363" s="219" t="s">
        <v>685</v>
      </c>
      <c r="D363" s="219" t="s">
        <v>139</v>
      </c>
      <c r="E363" s="220" t="s">
        <v>686</v>
      </c>
      <c r="F363" s="221" t="s">
        <v>687</v>
      </c>
      <c r="G363" s="222" t="s">
        <v>178</v>
      </c>
      <c r="H363" s="223">
        <v>1</v>
      </c>
      <c r="I363" s="224"/>
      <c r="J363" s="225">
        <f>ROUND(I363*H363,2)</f>
        <v>0</v>
      </c>
      <c r="K363" s="221" t="s">
        <v>124</v>
      </c>
      <c r="L363" s="226"/>
      <c r="M363" s="227" t="s">
        <v>19</v>
      </c>
      <c r="N363" s="228" t="s">
        <v>40</v>
      </c>
      <c r="O363" s="64"/>
      <c r="P363" s="177">
        <f>O363*H363</f>
        <v>0</v>
      </c>
      <c r="Q363" s="177">
        <v>0.184</v>
      </c>
      <c r="R363" s="177">
        <f>Q363*H363</f>
        <v>0.184</v>
      </c>
      <c r="S363" s="177">
        <v>0</v>
      </c>
      <c r="T363" s="178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79" t="s">
        <v>232</v>
      </c>
      <c r="AT363" s="179" t="s">
        <v>139</v>
      </c>
      <c r="AU363" s="179" t="s">
        <v>76</v>
      </c>
      <c r="AY363" s="17" t="s">
        <v>117</v>
      </c>
      <c r="BE363" s="180">
        <f>IF(N363="základní",J363,0)</f>
        <v>0</v>
      </c>
      <c r="BF363" s="180">
        <f>IF(N363="snížená",J363,0)</f>
        <v>0</v>
      </c>
      <c r="BG363" s="180">
        <f>IF(N363="zákl. přenesená",J363,0)</f>
        <v>0</v>
      </c>
      <c r="BH363" s="180">
        <f>IF(N363="sníž. přenesená",J363,0)</f>
        <v>0</v>
      </c>
      <c r="BI363" s="180">
        <f>IF(N363="nulová",J363,0)</f>
        <v>0</v>
      </c>
      <c r="BJ363" s="17" t="s">
        <v>74</v>
      </c>
      <c r="BK363" s="180">
        <f>ROUND(I363*H363,2)</f>
        <v>0</v>
      </c>
      <c r="BL363" s="17" t="s">
        <v>213</v>
      </c>
      <c r="BM363" s="179" t="s">
        <v>688</v>
      </c>
    </row>
    <row r="364" spans="1:65" s="2" customFormat="1" ht="33" customHeight="1">
      <c r="A364" s="34"/>
      <c r="B364" s="35"/>
      <c r="C364" s="219" t="s">
        <v>689</v>
      </c>
      <c r="D364" s="219" t="s">
        <v>139</v>
      </c>
      <c r="E364" s="220" t="s">
        <v>690</v>
      </c>
      <c r="F364" s="221" t="s">
        <v>691</v>
      </c>
      <c r="G364" s="222" t="s">
        <v>178</v>
      </c>
      <c r="H364" s="223">
        <v>1</v>
      </c>
      <c r="I364" s="224"/>
      <c r="J364" s="225">
        <f>ROUND(I364*H364,2)</f>
        <v>0</v>
      </c>
      <c r="K364" s="221" t="s">
        <v>124</v>
      </c>
      <c r="L364" s="226"/>
      <c r="M364" s="227" t="s">
        <v>19</v>
      </c>
      <c r="N364" s="228" t="s">
        <v>40</v>
      </c>
      <c r="O364" s="64"/>
      <c r="P364" s="177">
        <f>O364*H364</f>
        <v>0</v>
      </c>
      <c r="Q364" s="177">
        <v>0.06</v>
      </c>
      <c r="R364" s="177">
        <f>Q364*H364</f>
        <v>0.06</v>
      </c>
      <c r="S364" s="177">
        <v>0</v>
      </c>
      <c r="T364" s="178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79" t="s">
        <v>232</v>
      </c>
      <c r="AT364" s="179" t="s">
        <v>139</v>
      </c>
      <c r="AU364" s="179" t="s">
        <v>76</v>
      </c>
      <c r="AY364" s="17" t="s">
        <v>117</v>
      </c>
      <c r="BE364" s="180">
        <f>IF(N364="základní",J364,0)</f>
        <v>0</v>
      </c>
      <c r="BF364" s="180">
        <f>IF(N364="snížená",J364,0)</f>
        <v>0</v>
      </c>
      <c r="BG364" s="180">
        <f>IF(N364="zákl. přenesená",J364,0)</f>
        <v>0</v>
      </c>
      <c r="BH364" s="180">
        <f>IF(N364="sníž. přenesená",J364,0)</f>
        <v>0</v>
      </c>
      <c r="BI364" s="180">
        <f>IF(N364="nulová",J364,0)</f>
        <v>0</v>
      </c>
      <c r="BJ364" s="17" t="s">
        <v>74</v>
      </c>
      <c r="BK364" s="180">
        <f>ROUND(I364*H364,2)</f>
        <v>0</v>
      </c>
      <c r="BL364" s="17" t="s">
        <v>213</v>
      </c>
      <c r="BM364" s="179" t="s">
        <v>692</v>
      </c>
    </row>
    <row r="365" spans="1:65" s="2" customFormat="1" ht="24.2" customHeight="1">
      <c r="A365" s="34"/>
      <c r="B365" s="35"/>
      <c r="C365" s="168" t="s">
        <v>693</v>
      </c>
      <c r="D365" s="168" t="s">
        <v>120</v>
      </c>
      <c r="E365" s="169" t="s">
        <v>694</v>
      </c>
      <c r="F365" s="170" t="s">
        <v>695</v>
      </c>
      <c r="G365" s="171" t="s">
        <v>206</v>
      </c>
      <c r="H365" s="172">
        <v>12.74</v>
      </c>
      <c r="I365" s="173"/>
      <c r="J365" s="174">
        <f>ROUND(I365*H365,2)</f>
        <v>0</v>
      </c>
      <c r="K365" s="170" t="s">
        <v>124</v>
      </c>
      <c r="L365" s="39"/>
      <c r="M365" s="175" t="s">
        <v>19</v>
      </c>
      <c r="N365" s="176" t="s">
        <v>40</v>
      </c>
      <c r="O365" s="64"/>
      <c r="P365" s="177">
        <f>O365*H365</f>
        <v>0</v>
      </c>
      <c r="Q365" s="177">
        <v>8.5999999999999998E-4</v>
      </c>
      <c r="R365" s="177">
        <f>Q365*H365</f>
        <v>1.09564E-2</v>
      </c>
      <c r="S365" s="177">
        <v>0</v>
      </c>
      <c r="T365" s="178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79" t="s">
        <v>213</v>
      </c>
      <c r="AT365" s="179" t="s">
        <v>120</v>
      </c>
      <c r="AU365" s="179" t="s">
        <v>76</v>
      </c>
      <c r="AY365" s="17" t="s">
        <v>117</v>
      </c>
      <c r="BE365" s="180">
        <f>IF(N365="základní",J365,0)</f>
        <v>0</v>
      </c>
      <c r="BF365" s="180">
        <f>IF(N365="snížená",J365,0)</f>
        <v>0</v>
      </c>
      <c r="BG365" s="180">
        <f>IF(N365="zákl. přenesená",J365,0)</f>
        <v>0</v>
      </c>
      <c r="BH365" s="180">
        <f>IF(N365="sníž. přenesená",J365,0)</f>
        <v>0</v>
      </c>
      <c r="BI365" s="180">
        <f>IF(N365="nulová",J365,0)</f>
        <v>0</v>
      </c>
      <c r="BJ365" s="17" t="s">
        <v>74</v>
      </c>
      <c r="BK365" s="180">
        <f>ROUND(I365*H365,2)</f>
        <v>0</v>
      </c>
      <c r="BL365" s="17" t="s">
        <v>213</v>
      </c>
      <c r="BM365" s="179" t="s">
        <v>696</v>
      </c>
    </row>
    <row r="366" spans="1:65" s="2" customFormat="1" ht="11.25">
      <c r="A366" s="34"/>
      <c r="B366" s="35"/>
      <c r="C366" s="36"/>
      <c r="D366" s="181" t="s">
        <v>127</v>
      </c>
      <c r="E366" s="36"/>
      <c r="F366" s="182" t="s">
        <v>697</v>
      </c>
      <c r="G366" s="36"/>
      <c r="H366" s="36"/>
      <c r="I366" s="183"/>
      <c r="J366" s="36"/>
      <c r="K366" s="36"/>
      <c r="L366" s="39"/>
      <c r="M366" s="184"/>
      <c r="N366" s="185"/>
      <c r="O366" s="64"/>
      <c r="P366" s="64"/>
      <c r="Q366" s="64"/>
      <c r="R366" s="64"/>
      <c r="S366" s="64"/>
      <c r="T366" s="65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T366" s="17" t="s">
        <v>127</v>
      </c>
      <c r="AU366" s="17" t="s">
        <v>76</v>
      </c>
    </row>
    <row r="367" spans="1:65" s="14" customFormat="1" ht="11.25">
      <c r="B367" s="197"/>
      <c r="C367" s="198"/>
      <c r="D367" s="188" t="s">
        <v>129</v>
      </c>
      <c r="E367" s="199" t="s">
        <v>19</v>
      </c>
      <c r="F367" s="200" t="s">
        <v>698</v>
      </c>
      <c r="G367" s="198"/>
      <c r="H367" s="201">
        <v>12.74</v>
      </c>
      <c r="I367" s="202"/>
      <c r="J367" s="198"/>
      <c r="K367" s="198"/>
      <c r="L367" s="203"/>
      <c r="M367" s="204"/>
      <c r="N367" s="205"/>
      <c r="O367" s="205"/>
      <c r="P367" s="205"/>
      <c r="Q367" s="205"/>
      <c r="R367" s="205"/>
      <c r="S367" s="205"/>
      <c r="T367" s="206"/>
      <c r="AT367" s="207" t="s">
        <v>129</v>
      </c>
      <c r="AU367" s="207" t="s">
        <v>76</v>
      </c>
      <c r="AV367" s="14" t="s">
        <v>76</v>
      </c>
      <c r="AW367" s="14" t="s">
        <v>31</v>
      </c>
      <c r="AX367" s="14" t="s">
        <v>74</v>
      </c>
      <c r="AY367" s="207" t="s">
        <v>117</v>
      </c>
    </row>
    <row r="368" spans="1:65" s="2" customFormat="1" ht="21.75" customHeight="1">
      <c r="A368" s="34"/>
      <c r="B368" s="35"/>
      <c r="C368" s="219" t="s">
        <v>699</v>
      </c>
      <c r="D368" s="219" t="s">
        <v>139</v>
      </c>
      <c r="E368" s="220" t="s">
        <v>700</v>
      </c>
      <c r="F368" s="221" t="s">
        <v>701</v>
      </c>
      <c r="G368" s="222" t="s">
        <v>206</v>
      </c>
      <c r="H368" s="223">
        <v>12.74</v>
      </c>
      <c r="I368" s="224"/>
      <c r="J368" s="225">
        <f>ROUND(I368*H368,2)</f>
        <v>0</v>
      </c>
      <c r="K368" s="221" t="s">
        <v>124</v>
      </c>
      <c r="L368" s="226"/>
      <c r="M368" s="227" t="s">
        <v>19</v>
      </c>
      <c r="N368" s="228" t="s">
        <v>40</v>
      </c>
      <c r="O368" s="64"/>
      <c r="P368" s="177">
        <f>O368*H368</f>
        <v>0</v>
      </c>
      <c r="Q368" s="177">
        <v>0.03</v>
      </c>
      <c r="R368" s="177">
        <f>Q368*H368</f>
        <v>0.38219999999999998</v>
      </c>
      <c r="S368" s="177">
        <v>0</v>
      </c>
      <c r="T368" s="178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79" t="s">
        <v>232</v>
      </c>
      <c r="AT368" s="179" t="s">
        <v>139</v>
      </c>
      <c r="AU368" s="179" t="s">
        <v>76</v>
      </c>
      <c r="AY368" s="17" t="s">
        <v>117</v>
      </c>
      <c r="BE368" s="180">
        <f>IF(N368="základní",J368,0)</f>
        <v>0</v>
      </c>
      <c r="BF368" s="180">
        <f>IF(N368="snížená",J368,0)</f>
        <v>0</v>
      </c>
      <c r="BG368" s="180">
        <f>IF(N368="zákl. přenesená",J368,0)</f>
        <v>0</v>
      </c>
      <c r="BH368" s="180">
        <f>IF(N368="sníž. přenesená",J368,0)</f>
        <v>0</v>
      </c>
      <c r="BI368" s="180">
        <f>IF(N368="nulová",J368,0)</f>
        <v>0</v>
      </c>
      <c r="BJ368" s="17" t="s">
        <v>74</v>
      </c>
      <c r="BK368" s="180">
        <f>ROUND(I368*H368,2)</f>
        <v>0</v>
      </c>
      <c r="BL368" s="17" t="s">
        <v>213</v>
      </c>
      <c r="BM368" s="179" t="s">
        <v>702</v>
      </c>
    </row>
    <row r="369" spans="1:65" s="2" customFormat="1" ht="16.5" customHeight="1">
      <c r="A369" s="34"/>
      <c r="B369" s="35"/>
      <c r="C369" s="168" t="s">
        <v>703</v>
      </c>
      <c r="D369" s="168" t="s">
        <v>120</v>
      </c>
      <c r="E369" s="169" t="s">
        <v>704</v>
      </c>
      <c r="F369" s="170" t="s">
        <v>705</v>
      </c>
      <c r="G369" s="171" t="s">
        <v>123</v>
      </c>
      <c r="H369" s="172">
        <v>3.7839999999999998</v>
      </c>
      <c r="I369" s="173"/>
      <c r="J369" s="174">
        <f>ROUND(I369*H369,2)</f>
        <v>0</v>
      </c>
      <c r="K369" s="170" t="s">
        <v>124</v>
      </c>
      <c r="L369" s="39"/>
      <c r="M369" s="175" t="s">
        <v>19</v>
      </c>
      <c r="N369" s="176" t="s">
        <v>40</v>
      </c>
      <c r="O369" s="64"/>
      <c r="P369" s="177">
        <f>O369*H369</f>
        <v>0</v>
      </c>
      <c r="Q369" s="177">
        <v>2.0000000000000002E-5</v>
      </c>
      <c r="R369" s="177">
        <f>Q369*H369</f>
        <v>7.5680000000000007E-5</v>
      </c>
      <c r="S369" s="177">
        <v>0</v>
      </c>
      <c r="T369" s="178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79" t="s">
        <v>213</v>
      </c>
      <c r="AT369" s="179" t="s">
        <v>120</v>
      </c>
      <c r="AU369" s="179" t="s">
        <v>76</v>
      </c>
      <c r="AY369" s="17" t="s">
        <v>117</v>
      </c>
      <c r="BE369" s="180">
        <f>IF(N369="základní",J369,0)</f>
        <v>0</v>
      </c>
      <c r="BF369" s="180">
        <f>IF(N369="snížená",J369,0)</f>
        <v>0</v>
      </c>
      <c r="BG369" s="180">
        <f>IF(N369="zákl. přenesená",J369,0)</f>
        <v>0</v>
      </c>
      <c r="BH369" s="180">
        <f>IF(N369="sníž. přenesená",J369,0)</f>
        <v>0</v>
      </c>
      <c r="BI369" s="180">
        <f>IF(N369="nulová",J369,0)</f>
        <v>0</v>
      </c>
      <c r="BJ369" s="17" t="s">
        <v>74</v>
      </c>
      <c r="BK369" s="180">
        <f>ROUND(I369*H369,2)</f>
        <v>0</v>
      </c>
      <c r="BL369" s="17" t="s">
        <v>213</v>
      </c>
      <c r="BM369" s="179" t="s">
        <v>706</v>
      </c>
    </row>
    <row r="370" spans="1:65" s="2" customFormat="1" ht="11.25">
      <c r="A370" s="34"/>
      <c r="B370" s="35"/>
      <c r="C370" s="36"/>
      <c r="D370" s="181" t="s">
        <v>127</v>
      </c>
      <c r="E370" s="36"/>
      <c r="F370" s="182" t="s">
        <v>707</v>
      </c>
      <c r="G370" s="36"/>
      <c r="H370" s="36"/>
      <c r="I370" s="183"/>
      <c r="J370" s="36"/>
      <c r="K370" s="36"/>
      <c r="L370" s="39"/>
      <c r="M370" s="184"/>
      <c r="N370" s="185"/>
      <c r="O370" s="64"/>
      <c r="P370" s="64"/>
      <c r="Q370" s="64"/>
      <c r="R370" s="64"/>
      <c r="S370" s="64"/>
      <c r="T370" s="65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T370" s="17" t="s">
        <v>127</v>
      </c>
      <c r="AU370" s="17" t="s">
        <v>76</v>
      </c>
    </row>
    <row r="371" spans="1:65" s="14" customFormat="1" ht="11.25">
      <c r="B371" s="197"/>
      <c r="C371" s="198"/>
      <c r="D371" s="188" t="s">
        <v>129</v>
      </c>
      <c r="E371" s="199" t="s">
        <v>19</v>
      </c>
      <c r="F371" s="200" t="s">
        <v>708</v>
      </c>
      <c r="G371" s="198"/>
      <c r="H371" s="201">
        <v>3.7839999999999998</v>
      </c>
      <c r="I371" s="202"/>
      <c r="J371" s="198"/>
      <c r="K371" s="198"/>
      <c r="L371" s="203"/>
      <c r="M371" s="204"/>
      <c r="N371" s="205"/>
      <c r="O371" s="205"/>
      <c r="P371" s="205"/>
      <c r="Q371" s="205"/>
      <c r="R371" s="205"/>
      <c r="S371" s="205"/>
      <c r="T371" s="206"/>
      <c r="AT371" s="207" t="s">
        <v>129</v>
      </c>
      <c r="AU371" s="207" t="s">
        <v>76</v>
      </c>
      <c r="AV371" s="14" t="s">
        <v>76</v>
      </c>
      <c r="AW371" s="14" t="s">
        <v>31</v>
      </c>
      <c r="AX371" s="14" t="s">
        <v>74</v>
      </c>
      <c r="AY371" s="207" t="s">
        <v>117</v>
      </c>
    </row>
    <row r="372" spans="1:65" s="2" customFormat="1" ht="16.5" customHeight="1">
      <c r="A372" s="34"/>
      <c r="B372" s="35"/>
      <c r="C372" s="219" t="s">
        <v>709</v>
      </c>
      <c r="D372" s="219" t="s">
        <v>139</v>
      </c>
      <c r="E372" s="220" t="s">
        <v>710</v>
      </c>
      <c r="F372" s="221" t="s">
        <v>711</v>
      </c>
      <c r="G372" s="222" t="s">
        <v>123</v>
      </c>
      <c r="H372" s="223">
        <v>3.7839999999999998</v>
      </c>
      <c r="I372" s="224"/>
      <c r="J372" s="225">
        <f>ROUND(I372*H372,2)</f>
        <v>0</v>
      </c>
      <c r="K372" s="221" t="s">
        <v>19</v>
      </c>
      <c r="L372" s="226"/>
      <c r="M372" s="227" t="s">
        <v>19</v>
      </c>
      <c r="N372" s="228" t="s">
        <v>40</v>
      </c>
      <c r="O372" s="64"/>
      <c r="P372" s="177">
        <f>O372*H372</f>
        <v>0</v>
      </c>
      <c r="Q372" s="177">
        <v>0</v>
      </c>
      <c r="R372" s="177">
        <f>Q372*H372</f>
        <v>0</v>
      </c>
      <c r="S372" s="177">
        <v>0</v>
      </c>
      <c r="T372" s="178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79" t="s">
        <v>232</v>
      </c>
      <c r="AT372" s="179" t="s">
        <v>139</v>
      </c>
      <c r="AU372" s="179" t="s">
        <v>76</v>
      </c>
      <c r="AY372" s="17" t="s">
        <v>117</v>
      </c>
      <c r="BE372" s="180">
        <f>IF(N372="základní",J372,0)</f>
        <v>0</v>
      </c>
      <c r="BF372" s="180">
        <f>IF(N372="snížená",J372,0)</f>
        <v>0</v>
      </c>
      <c r="BG372" s="180">
        <f>IF(N372="zákl. přenesená",J372,0)</f>
        <v>0</v>
      </c>
      <c r="BH372" s="180">
        <f>IF(N372="sníž. přenesená",J372,0)</f>
        <v>0</v>
      </c>
      <c r="BI372" s="180">
        <f>IF(N372="nulová",J372,0)</f>
        <v>0</v>
      </c>
      <c r="BJ372" s="17" t="s">
        <v>74</v>
      </c>
      <c r="BK372" s="180">
        <f>ROUND(I372*H372,2)</f>
        <v>0</v>
      </c>
      <c r="BL372" s="17" t="s">
        <v>213</v>
      </c>
      <c r="BM372" s="179" t="s">
        <v>712</v>
      </c>
    </row>
    <row r="373" spans="1:65" s="2" customFormat="1" ht="24.2" customHeight="1">
      <c r="A373" s="34"/>
      <c r="B373" s="35"/>
      <c r="C373" s="168" t="s">
        <v>713</v>
      </c>
      <c r="D373" s="168" t="s">
        <v>120</v>
      </c>
      <c r="E373" s="169" t="s">
        <v>714</v>
      </c>
      <c r="F373" s="170" t="s">
        <v>715</v>
      </c>
      <c r="G373" s="171" t="s">
        <v>178</v>
      </c>
      <c r="H373" s="172">
        <v>1</v>
      </c>
      <c r="I373" s="173"/>
      <c r="J373" s="174">
        <f>ROUND(I373*H373,2)</f>
        <v>0</v>
      </c>
      <c r="K373" s="170" t="s">
        <v>124</v>
      </c>
      <c r="L373" s="39"/>
      <c r="M373" s="175" t="s">
        <v>19</v>
      </c>
      <c r="N373" s="176" t="s">
        <v>40</v>
      </c>
      <c r="O373" s="64"/>
      <c r="P373" s="177">
        <f>O373*H373</f>
        <v>0</v>
      </c>
      <c r="Q373" s="177">
        <v>5.9000000000000003E-4</v>
      </c>
      <c r="R373" s="177">
        <f>Q373*H373</f>
        <v>5.9000000000000003E-4</v>
      </c>
      <c r="S373" s="177">
        <v>0</v>
      </c>
      <c r="T373" s="178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79" t="s">
        <v>213</v>
      </c>
      <c r="AT373" s="179" t="s">
        <v>120</v>
      </c>
      <c r="AU373" s="179" t="s">
        <v>76</v>
      </c>
      <c r="AY373" s="17" t="s">
        <v>117</v>
      </c>
      <c r="BE373" s="180">
        <f>IF(N373="základní",J373,0)</f>
        <v>0</v>
      </c>
      <c r="BF373" s="180">
        <f>IF(N373="snížená",J373,0)</f>
        <v>0</v>
      </c>
      <c r="BG373" s="180">
        <f>IF(N373="zákl. přenesená",J373,0)</f>
        <v>0</v>
      </c>
      <c r="BH373" s="180">
        <f>IF(N373="sníž. přenesená",J373,0)</f>
        <v>0</v>
      </c>
      <c r="BI373" s="180">
        <f>IF(N373="nulová",J373,0)</f>
        <v>0</v>
      </c>
      <c r="BJ373" s="17" t="s">
        <v>74</v>
      </c>
      <c r="BK373" s="180">
        <f>ROUND(I373*H373,2)</f>
        <v>0</v>
      </c>
      <c r="BL373" s="17" t="s">
        <v>213</v>
      </c>
      <c r="BM373" s="179" t="s">
        <v>716</v>
      </c>
    </row>
    <row r="374" spans="1:65" s="2" customFormat="1" ht="11.25">
      <c r="A374" s="34"/>
      <c r="B374" s="35"/>
      <c r="C374" s="36"/>
      <c r="D374" s="181" t="s">
        <v>127</v>
      </c>
      <c r="E374" s="36"/>
      <c r="F374" s="182" t="s">
        <v>717</v>
      </c>
      <c r="G374" s="36"/>
      <c r="H374" s="36"/>
      <c r="I374" s="183"/>
      <c r="J374" s="36"/>
      <c r="K374" s="36"/>
      <c r="L374" s="39"/>
      <c r="M374" s="184"/>
      <c r="N374" s="185"/>
      <c r="O374" s="64"/>
      <c r="P374" s="64"/>
      <c r="Q374" s="64"/>
      <c r="R374" s="64"/>
      <c r="S374" s="64"/>
      <c r="T374" s="65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T374" s="17" t="s">
        <v>127</v>
      </c>
      <c r="AU374" s="17" t="s">
        <v>76</v>
      </c>
    </row>
    <row r="375" spans="1:65" s="2" customFormat="1" ht="24.2" customHeight="1">
      <c r="A375" s="34"/>
      <c r="B375" s="35"/>
      <c r="C375" s="219" t="s">
        <v>718</v>
      </c>
      <c r="D375" s="219" t="s">
        <v>139</v>
      </c>
      <c r="E375" s="220" t="s">
        <v>719</v>
      </c>
      <c r="F375" s="221" t="s">
        <v>720</v>
      </c>
      <c r="G375" s="222" t="s">
        <v>123</v>
      </c>
      <c r="H375" s="223">
        <v>21</v>
      </c>
      <c r="I375" s="224"/>
      <c r="J375" s="225">
        <f>ROUND(I375*H375,2)</f>
        <v>0</v>
      </c>
      <c r="K375" s="221" t="s">
        <v>19</v>
      </c>
      <c r="L375" s="226"/>
      <c r="M375" s="227" t="s">
        <v>19</v>
      </c>
      <c r="N375" s="228" t="s">
        <v>40</v>
      </c>
      <c r="O375" s="64"/>
      <c r="P375" s="177">
        <f>O375*H375</f>
        <v>0</v>
      </c>
      <c r="Q375" s="177">
        <v>1.3509999999999999E-2</v>
      </c>
      <c r="R375" s="177">
        <f>Q375*H375</f>
        <v>0.28370999999999996</v>
      </c>
      <c r="S375" s="177">
        <v>0</v>
      </c>
      <c r="T375" s="178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79" t="s">
        <v>232</v>
      </c>
      <c r="AT375" s="179" t="s">
        <v>139</v>
      </c>
      <c r="AU375" s="179" t="s">
        <v>76</v>
      </c>
      <c r="AY375" s="17" t="s">
        <v>117</v>
      </c>
      <c r="BE375" s="180">
        <f>IF(N375="základní",J375,0)</f>
        <v>0</v>
      </c>
      <c r="BF375" s="180">
        <f>IF(N375="snížená",J375,0)</f>
        <v>0</v>
      </c>
      <c r="BG375" s="180">
        <f>IF(N375="zákl. přenesená",J375,0)</f>
        <v>0</v>
      </c>
      <c r="BH375" s="180">
        <f>IF(N375="sníž. přenesená",J375,0)</f>
        <v>0</v>
      </c>
      <c r="BI375" s="180">
        <f>IF(N375="nulová",J375,0)</f>
        <v>0</v>
      </c>
      <c r="BJ375" s="17" t="s">
        <v>74</v>
      </c>
      <c r="BK375" s="180">
        <f>ROUND(I375*H375,2)</f>
        <v>0</v>
      </c>
      <c r="BL375" s="17" t="s">
        <v>213</v>
      </c>
      <c r="BM375" s="179" t="s">
        <v>721</v>
      </c>
    </row>
    <row r="376" spans="1:65" s="14" customFormat="1" ht="11.25">
      <c r="B376" s="197"/>
      <c r="C376" s="198"/>
      <c r="D376" s="188" t="s">
        <v>129</v>
      </c>
      <c r="E376" s="199" t="s">
        <v>19</v>
      </c>
      <c r="F376" s="200" t="s">
        <v>722</v>
      </c>
      <c r="G376" s="198"/>
      <c r="H376" s="201">
        <v>21</v>
      </c>
      <c r="I376" s="202"/>
      <c r="J376" s="198"/>
      <c r="K376" s="198"/>
      <c r="L376" s="203"/>
      <c r="M376" s="204"/>
      <c r="N376" s="205"/>
      <c r="O376" s="205"/>
      <c r="P376" s="205"/>
      <c r="Q376" s="205"/>
      <c r="R376" s="205"/>
      <c r="S376" s="205"/>
      <c r="T376" s="206"/>
      <c r="AT376" s="207" t="s">
        <v>129</v>
      </c>
      <c r="AU376" s="207" t="s">
        <v>76</v>
      </c>
      <c r="AV376" s="14" t="s">
        <v>76</v>
      </c>
      <c r="AW376" s="14" t="s">
        <v>31</v>
      </c>
      <c r="AX376" s="14" t="s">
        <v>74</v>
      </c>
      <c r="AY376" s="207" t="s">
        <v>117</v>
      </c>
    </row>
    <row r="377" spans="1:65" s="2" customFormat="1" ht="24.2" customHeight="1">
      <c r="A377" s="34"/>
      <c r="B377" s="35"/>
      <c r="C377" s="168" t="s">
        <v>723</v>
      </c>
      <c r="D377" s="168" t="s">
        <v>120</v>
      </c>
      <c r="E377" s="169" t="s">
        <v>724</v>
      </c>
      <c r="F377" s="170" t="s">
        <v>725</v>
      </c>
      <c r="G377" s="171" t="s">
        <v>178</v>
      </c>
      <c r="H377" s="172">
        <v>1</v>
      </c>
      <c r="I377" s="173"/>
      <c r="J377" s="174">
        <f>ROUND(I377*H377,2)</f>
        <v>0</v>
      </c>
      <c r="K377" s="170" t="s">
        <v>124</v>
      </c>
      <c r="L377" s="39"/>
      <c r="M377" s="175" t="s">
        <v>19</v>
      </c>
      <c r="N377" s="176" t="s">
        <v>40</v>
      </c>
      <c r="O377" s="64"/>
      <c r="P377" s="177">
        <f>O377*H377</f>
        <v>0</v>
      </c>
      <c r="Q377" s="177">
        <v>0</v>
      </c>
      <c r="R377" s="177">
        <f>Q377*H377</f>
        <v>0</v>
      </c>
      <c r="S377" s="177">
        <v>0</v>
      </c>
      <c r="T377" s="178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79" t="s">
        <v>213</v>
      </c>
      <c r="AT377" s="179" t="s">
        <v>120</v>
      </c>
      <c r="AU377" s="179" t="s">
        <v>76</v>
      </c>
      <c r="AY377" s="17" t="s">
        <v>117</v>
      </c>
      <c r="BE377" s="180">
        <f>IF(N377="základní",J377,0)</f>
        <v>0</v>
      </c>
      <c r="BF377" s="180">
        <f>IF(N377="snížená",J377,0)</f>
        <v>0</v>
      </c>
      <c r="BG377" s="180">
        <f>IF(N377="zákl. přenesená",J377,0)</f>
        <v>0</v>
      </c>
      <c r="BH377" s="180">
        <f>IF(N377="sníž. přenesená",J377,0)</f>
        <v>0</v>
      </c>
      <c r="BI377" s="180">
        <f>IF(N377="nulová",J377,0)</f>
        <v>0</v>
      </c>
      <c r="BJ377" s="17" t="s">
        <v>74</v>
      </c>
      <c r="BK377" s="180">
        <f>ROUND(I377*H377,2)</f>
        <v>0</v>
      </c>
      <c r="BL377" s="17" t="s">
        <v>213</v>
      </c>
      <c r="BM377" s="179" t="s">
        <v>726</v>
      </c>
    </row>
    <row r="378" spans="1:65" s="2" customFormat="1" ht="11.25">
      <c r="A378" s="34"/>
      <c r="B378" s="35"/>
      <c r="C378" s="36"/>
      <c r="D378" s="181" t="s">
        <v>127</v>
      </c>
      <c r="E378" s="36"/>
      <c r="F378" s="182" t="s">
        <v>727</v>
      </c>
      <c r="G378" s="36"/>
      <c r="H378" s="36"/>
      <c r="I378" s="183"/>
      <c r="J378" s="36"/>
      <c r="K378" s="36"/>
      <c r="L378" s="39"/>
      <c r="M378" s="184"/>
      <c r="N378" s="185"/>
      <c r="O378" s="64"/>
      <c r="P378" s="64"/>
      <c r="Q378" s="64"/>
      <c r="R378" s="64"/>
      <c r="S378" s="64"/>
      <c r="T378" s="65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T378" s="17" t="s">
        <v>127</v>
      </c>
      <c r="AU378" s="17" t="s">
        <v>76</v>
      </c>
    </row>
    <row r="379" spans="1:65" s="2" customFormat="1" ht="24.2" customHeight="1">
      <c r="A379" s="34"/>
      <c r="B379" s="35"/>
      <c r="C379" s="219" t="s">
        <v>728</v>
      </c>
      <c r="D379" s="219" t="s">
        <v>139</v>
      </c>
      <c r="E379" s="220" t="s">
        <v>729</v>
      </c>
      <c r="F379" s="221" t="s">
        <v>730</v>
      </c>
      <c r="G379" s="222" t="s">
        <v>178</v>
      </c>
      <c r="H379" s="223">
        <v>1</v>
      </c>
      <c r="I379" s="224"/>
      <c r="J379" s="225">
        <f>ROUND(I379*H379,2)</f>
        <v>0</v>
      </c>
      <c r="K379" s="221" t="s">
        <v>124</v>
      </c>
      <c r="L379" s="226"/>
      <c r="M379" s="227" t="s">
        <v>19</v>
      </c>
      <c r="N379" s="228" t="s">
        <v>40</v>
      </c>
      <c r="O379" s="64"/>
      <c r="P379" s="177">
        <f>O379*H379</f>
        <v>0</v>
      </c>
      <c r="Q379" s="177">
        <v>1.2E-2</v>
      </c>
      <c r="R379" s="177">
        <f>Q379*H379</f>
        <v>1.2E-2</v>
      </c>
      <c r="S379" s="177">
        <v>0</v>
      </c>
      <c r="T379" s="178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79" t="s">
        <v>232</v>
      </c>
      <c r="AT379" s="179" t="s">
        <v>139</v>
      </c>
      <c r="AU379" s="179" t="s">
        <v>76</v>
      </c>
      <c r="AY379" s="17" t="s">
        <v>117</v>
      </c>
      <c r="BE379" s="180">
        <f>IF(N379="základní",J379,0)</f>
        <v>0</v>
      </c>
      <c r="BF379" s="180">
        <f>IF(N379="snížená",J379,0)</f>
        <v>0</v>
      </c>
      <c r="BG379" s="180">
        <f>IF(N379="zákl. přenesená",J379,0)</f>
        <v>0</v>
      </c>
      <c r="BH379" s="180">
        <f>IF(N379="sníž. přenesená",J379,0)</f>
        <v>0</v>
      </c>
      <c r="BI379" s="180">
        <f>IF(N379="nulová",J379,0)</f>
        <v>0</v>
      </c>
      <c r="BJ379" s="17" t="s">
        <v>74</v>
      </c>
      <c r="BK379" s="180">
        <f>ROUND(I379*H379,2)</f>
        <v>0</v>
      </c>
      <c r="BL379" s="17" t="s">
        <v>213</v>
      </c>
      <c r="BM379" s="179" t="s">
        <v>731</v>
      </c>
    </row>
    <row r="380" spans="1:65" s="2" customFormat="1" ht="24.2" customHeight="1">
      <c r="A380" s="34"/>
      <c r="B380" s="35"/>
      <c r="C380" s="168" t="s">
        <v>732</v>
      </c>
      <c r="D380" s="168" t="s">
        <v>120</v>
      </c>
      <c r="E380" s="169" t="s">
        <v>733</v>
      </c>
      <c r="F380" s="170" t="s">
        <v>734</v>
      </c>
      <c r="G380" s="171" t="s">
        <v>216</v>
      </c>
      <c r="H380" s="172">
        <v>0.93400000000000005</v>
      </c>
      <c r="I380" s="173"/>
      <c r="J380" s="174">
        <f>ROUND(I380*H380,2)</f>
        <v>0</v>
      </c>
      <c r="K380" s="170" t="s">
        <v>124</v>
      </c>
      <c r="L380" s="39"/>
      <c r="M380" s="175" t="s">
        <v>19</v>
      </c>
      <c r="N380" s="176" t="s">
        <v>40</v>
      </c>
      <c r="O380" s="64"/>
      <c r="P380" s="177">
        <f>O380*H380</f>
        <v>0</v>
      </c>
      <c r="Q380" s="177">
        <v>0</v>
      </c>
      <c r="R380" s="177">
        <f>Q380*H380</f>
        <v>0</v>
      </c>
      <c r="S380" s="177">
        <v>0</v>
      </c>
      <c r="T380" s="178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79" t="s">
        <v>213</v>
      </c>
      <c r="AT380" s="179" t="s">
        <v>120</v>
      </c>
      <c r="AU380" s="179" t="s">
        <v>76</v>
      </c>
      <c r="AY380" s="17" t="s">
        <v>117</v>
      </c>
      <c r="BE380" s="180">
        <f>IF(N380="základní",J380,0)</f>
        <v>0</v>
      </c>
      <c r="BF380" s="180">
        <f>IF(N380="snížená",J380,0)</f>
        <v>0</v>
      </c>
      <c r="BG380" s="180">
        <f>IF(N380="zákl. přenesená",J380,0)</f>
        <v>0</v>
      </c>
      <c r="BH380" s="180">
        <f>IF(N380="sníž. přenesená",J380,0)</f>
        <v>0</v>
      </c>
      <c r="BI380" s="180">
        <f>IF(N380="nulová",J380,0)</f>
        <v>0</v>
      </c>
      <c r="BJ380" s="17" t="s">
        <v>74</v>
      </c>
      <c r="BK380" s="180">
        <f>ROUND(I380*H380,2)</f>
        <v>0</v>
      </c>
      <c r="BL380" s="17" t="s">
        <v>213</v>
      </c>
      <c r="BM380" s="179" t="s">
        <v>735</v>
      </c>
    </row>
    <row r="381" spans="1:65" s="2" customFormat="1" ht="11.25">
      <c r="A381" s="34"/>
      <c r="B381" s="35"/>
      <c r="C381" s="36"/>
      <c r="D381" s="181" t="s">
        <v>127</v>
      </c>
      <c r="E381" s="36"/>
      <c r="F381" s="182" t="s">
        <v>736</v>
      </c>
      <c r="G381" s="36"/>
      <c r="H381" s="36"/>
      <c r="I381" s="183"/>
      <c r="J381" s="36"/>
      <c r="K381" s="36"/>
      <c r="L381" s="39"/>
      <c r="M381" s="184"/>
      <c r="N381" s="185"/>
      <c r="O381" s="64"/>
      <c r="P381" s="64"/>
      <c r="Q381" s="64"/>
      <c r="R381" s="64"/>
      <c r="S381" s="64"/>
      <c r="T381" s="65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T381" s="17" t="s">
        <v>127</v>
      </c>
      <c r="AU381" s="17" t="s">
        <v>76</v>
      </c>
    </row>
    <row r="382" spans="1:65" s="12" customFormat="1" ht="22.9" customHeight="1">
      <c r="B382" s="152"/>
      <c r="C382" s="153"/>
      <c r="D382" s="154" t="s">
        <v>68</v>
      </c>
      <c r="E382" s="166" t="s">
        <v>737</v>
      </c>
      <c r="F382" s="166" t="s">
        <v>738</v>
      </c>
      <c r="G382" s="153"/>
      <c r="H382" s="153"/>
      <c r="I382" s="156"/>
      <c r="J382" s="167">
        <f>BK382</f>
        <v>0</v>
      </c>
      <c r="K382" s="153"/>
      <c r="L382" s="158"/>
      <c r="M382" s="159"/>
      <c r="N382" s="160"/>
      <c r="O382" s="160"/>
      <c r="P382" s="161">
        <f>SUM(P383:P400)</f>
        <v>0</v>
      </c>
      <c r="Q382" s="160"/>
      <c r="R382" s="161">
        <f>SUM(R383:R400)</f>
        <v>0.40698220000000002</v>
      </c>
      <c r="S382" s="160"/>
      <c r="T382" s="162">
        <f>SUM(T383:T400)</f>
        <v>0</v>
      </c>
      <c r="AR382" s="163" t="s">
        <v>76</v>
      </c>
      <c r="AT382" s="164" t="s">
        <v>68</v>
      </c>
      <c r="AU382" s="164" t="s">
        <v>74</v>
      </c>
      <c r="AY382" s="163" t="s">
        <v>117</v>
      </c>
      <c r="BK382" s="165">
        <f>SUM(BK383:BK400)</f>
        <v>0</v>
      </c>
    </row>
    <row r="383" spans="1:65" s="2" customFormat="1" ht="16.5" customHeight="1">
      <c r="A383" s="34"/>
      <c r="B383" s="35"/>
      <c r="C383" s="168" t="s">
        <v>739</v>
      </c>
      <c r="D383" s="168" t="s">
        <v>120</v>
      </c>
      <c r="E383" s="169" t="s">
        <v>740</v>
      </c>
      <c r="F383" s="170" t="s">
        <v>741</v>
      </c>
      <c r="G383" s="171" t="s">
        <v>123</v>
      </c>
      <c r="H383" s="172">
        <v>52.9</v>
      </c>
      <c r="I383" s="173"/>
      <c r="J383" s="174">
        <f>ROUND(I383*H383,2)</f>
        <v>0</v>
      </c>
      <c r="K383" s="170" t="s">
        <v>124</v>
      </c>
      <c r="L383" s="39"/>
      <c r="M383" s="175" t="s">
        <v>19</v>
      </c>
      <c r="N383" s="176" t="s">
        <v>40</v>
      </c>
      <c r="O383" s="64"/>
      <c r="P383" s="177">
        <f>O383*H383</f>
        <v>0</v>
      </c>
      <c r="Q383" s="177">
        <v>0</v>
      </c>
      <c r="R383" s="177">
        <f>Q383*H383</f>
        <v>0</v>
      </c>
      <c r="S383" s="177">
        <v>0</v>
      </c>
      <c r="T383" s="178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79" t="s">
        <v>213</v>
      </c>
      <c r="AT383" s="179" t="s">
        <v>120</v>
      </c>
      <c r="AU383" s="179" t="s">
        <v>76</v>
      </c>
      <c r="AY383" s="17" t="s">
        <v>117</v>
      </c>
      <c r="BE383" s="180">
        <f>IF(N383="základní",J383,0)</f>
        <v>0</v>
      </c>
      <c r="BF383" s="180">
        <f>IF(N383="snížená",J383,0)</f>
        <v>0</v>
      </c>
      <c r="BG383" s="180">
        <f>IF(N383="zákl. přenesená",J383,0)</f>
        <v>0</v>
      </c>
      <c r="BH383" s="180">
        <f>IF(N383="sníž. přenesená",J383,0)</f>
        <v>0</v>
      </c>
      <c r="BI383" s="180">
        <f>IF(N383="nulová",J383,0)</f>
        <v>0</v>
      </c>
      <c r="BJ383" s="17" t="s">
        <v>74</v>
      </c>
      <c r="BK383" s="180">
        <f>ROUND(I383*H383,2)</f>
        <v>0</v>
      </c>
      <c r="BL383" s="17" t="s">
        <v>213</v>
      </c>
      <c r="BM383" s="179" t="s">
        <v>742</v>
      </c>
    </row>
    <row r="384" spans="1:65" s="2" customFormat="1" ht="11.25">
      <c r="A384" s="34"/>
      <c r="B384" s="35"/>
      <c r="C384" s="36"/>
      <c r="D384" s="181" t="s">
        <v>127</v>
      </c>
      <c r="E384" s="36"/>
      <c r="F384" s="182" t="s">
        <v>743</v>
      </c>
      <c r="G384" s="36"/>
      <c r="H384" s="36"/>
      <c r="I384" s="183"/>
      <c r="J384" s="36"/>
      <c r="K384" s="36"/>
      <c r="L384" s="39"/>
      <c r="M384" s="184"/>
      <c r="N384" s="185"/>
      <c r="O384" s="64"/>
      <c r="P384" s="64"/>
      <c r="Q384" s="64"/>
      <c r="R384" s="64"/>
      <c r="S384" s="64"/>
      <c r="T384" s="65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T384" s="17" t="s">
        <v>127</v>
      </c>
      <c r="AU384" s="17" t="s">
        <v>76</v>
      </c>
    </row>
    <row r="385" spans="1:65" s="13" customFormat="1" ht="11.25">
      <c r="B385" s="186"/>
      <c r="C385" s="187"/>
      <c r="D385" s="188" t="s">
        <v>129</v>
      </c>
      <c r="E385" s="189" t="s">
        <v>19</v>
      </c>
      <c r="F385" s="190" t="s">
        <v>744</v>
      </c>
      <c r="G385" s="187"/>
      <c r="H385" s="189" t="s">
        <v>19</v>
      </c>
      <c r="I385" s="191"/>
      <c r="J385" s="187"/>
      <c r="K385" s="187"/>
      <c r="L385" s="192"/>
      <c r="M385" s="193"/>
      <c r="N385" s="194"/>
      <c r="O385" s="194"/>
      <c r="P385" s="194"/>
      <c r="Q385" s="194"/>
      <c r="R385" s="194"/>
      <c r="S385" s="194"/>
      <c r="T385" s="195"/>
      <c r="AT385" s="196" t="s">
        <v>129</v>
      </c>
      <c r="AU385" s="196" t="s">
        <v>76</v>
      </c>
      <c r="AV385" s="13" t="s">
        <v>74</v>
      </c>
      <c r="AW385" s="13" t="s">
        <v>31</v>
      </c>
      <c r="AX385" s="13" t="s">
        <v>69</v>
      </c>
      <c r="AY385" s="196" t="s">
        <v>117</v>
      </c>
    </row>
    <row r="386" spans="1:65" s="14" customFormat="1" ht="11.25">
      <c r="B386" s="197"/>
      <c r="C386" s="198"/>
      <c r="D386" s="188" t="s">
        <v>129</v>
      </c>
      <c r="E386" s="199" t="s">
        <v>19</v>
      </c>
      <c r="F386" s="200" t="s">
        <v>174</v>
      </c>
      <c r="G386" s="198"/>
      <c r="H386" s="201">
        <v>52.9</v>
      </c>
      <c r="I386" s="202"/>
      <c r="J386" s="198"/>
      <c r="K386" s="198"/>
      <c r="L386" s="203"/>
      <c r="M386" s="204"/>
      <c r="N386" s="205"/>
      <c r="O386" s="205"/>
      <c r="P386" s="205"/>
      <c r="Q386" s="205"/>
      <c r="R386" s="205"/>
      <c r="S386" s="205"/>
      <c r="T386" s="206"/>
      <c r="AT386" s="207" t="s">
        <v>129</v>
      </c>
      <c r="AU386" s="207" t="s">
        <v>76</v>
      </c>
      <c r="AV386" s="14" t="s">
        <v>76</v>
      </c>
      <c r="AW386" s="14" t="s">
        <v>31</v>
      </c>
      <c r="AX386" s="14" t="s">
        <v>69</v>
      </c>
      <c r="AY386" s="207" t="s">
        <v>117</v>
      </c>
    </row>
    <row r="387" spans="1:65" s="15" customFormat="1" ht="11.25">
      <c r="B387" s="208"/>
      <c r="C387" s="209"/>
      <c r="D387" s="188" t="s">
        <v>129</v>
      </c>
      <c r="E387" s="210" t="s">
        <v>19</v>
      </c>
      <c r="F387" s="211" t="s">
        <v>132</v>
      </c>
      <c r="G387" s="209"/>
      <c r="H387" s="212">
        <v>52.9</v>
      </c>
      <c r="I387" s="213"/>
      <c r="J387" s="209"/>
      <c r="K387" s="209"/>
      <c r="L387" s="214"/>
      <c r="M387" s="215"/>
      <c r="N387" s="216"/>
      <c r="O387" s="216"/>
      <c r="P387" s="216"/>
      <c r="Q387" s="216"/>
      <c r="R387" s="216"/>
      <c r="S387" s="216"/>
      <c r="T387" s="217"/>
      <c r="AT387" s="218" t="s">
        <v>129</v>
      </c>
      <c r="AU387" s="218" t="s">
        <v>76</v>
      </c>
      <c r="AV387" s="15" t="s">
        <v>125</v>
      </c>
      <c r="AW387" s="15" t="s">
        <v>31</v>
      </c>
      <c r="AX387" s="15" t="s">
        <v>74</v>
      </c>
      <c r="AY387" s="218" t="s">
        <v>117</v>
      </c>
    </row>
    <row r="388" spans="1:65" s="2" customFormat="1" ht="16.5" customHeight="1">
      <c r="A388" s="34"/>
      <c r="B388" s="35"/>
      <c r="C388" s="168" t="s">
        <v>745</v>
      </c>
      <c r="D388" s="168" t="s">
        <v>120</v>
      </c>
      <c r="E388" s="169" t="s">
        <v>746</v>
      </c>
      <c r="F388" s="170" t="s">
        <v>747</v>
      </c>
      <c r="G388" s="171" t="s">
        <v>123</v>
      </c>
      <c r="H388" s="172">
        <v>52.9</v>
      </c>
      <c r="I388" s="173"/>
      <c r="J388" s="174">
        <f>ROUND(I388*H388,2)</f>
        <v>0</v>
      </c>
      <c r="K388" s="170" t="s">
        <v>124</v>
      </c>
      <c r="L388" s="39"/>
      <c r="M388" s="175" t="s">
        <v>19</v>
      </c>
      <c r="N388" s="176" t="s">
        <v>40</v>
      </c>
      <c r="O388" s="64"/>
      <c r="P388" s="177">
        <f>O388*H388</f>
        <v>0</v>
      </c>
      <c r="Q388" s="177">
        <v>0</v>
      </c>
      <c r="R388" s="177">
        <f>Q388*H388</f>
        <v>0</v>
      </c>
      <c r="S388" s="177">
        <v>0</v>
      </c>
      <c r="T388" s="178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79" t="s">
        <v>213</v>
      </c>
      <c r="AT388" s="179" t="s">
        <v>120</v>
      </c>
      <c r="AU388" s="179" t="s">
        <v>76</v>
      </c>
      <c r="AY388" s="17" t="s">
        <v>117</v>
      </c>
      <c r="BE388" s="180">
        <f>IF(N388="základní",J388,0)</f>
        <v>0</v>
      </c>
      <c r="BF388" s="180">
        <f>IF(N388="snížená",J388,0)</f>
        <v>0</v>
      </c>
      <c r="BG388" s="180">
        <f>IF(N388="zákl. přenesená",J388,0)</f>
        <v>0</v>
      </c>
      <c r="BH388" s="180">
        <f>IF(N388="sníž. přenesená",J388,0)</f>
        <v>0</v>
      </c>
      <c r="BI388" s="180">
        <f>IF(N388="nulová",J388,0)</f>
        <v>0</v>
      </c>
      <c r="BJ388" s="17" t="s">
        <v>74</v>
      </c>
      <c r="BK388" s="180">
        <f>ROUND(I388*H388,2)</f>
        <v>0</v>
      </c>
      <c r="BL388" s="17" t="s">
        <v>213</v>
      </c>
      <c r="BM388" s="179" t="s">
        <v>748</v>
      </c>
    </row>
    <row r="389" spans="1:65" s="2" customFormat="1" ht="11.25">
      <c r="A389" s="34"/>
      <c r="B389" s="35"/>
      <c r="C389" s="36"/>
      <c r="D389" s="181" t="s">
        <v>127</v>
      </c>
      <c r="E389" s="36"/>
      <c r="F389" s="182" t="s">
        <v>749</v>
      </c>
      <c r="G389" s="36"/>
      <c r="H389" s="36"/>
      <c r="I389" s="183"/>
      <c r="J389" s="36"/>
      <c r="K389" s="36"/>
      <c r="L389" s="39"/>
      <c r="M389" s="184"/>
      <c r="N389" s="185"/>
      <c r="O389" s="64"/>
      <c r="P389" s="64"/>
      <c r="Q389" s="64"/>
      <c r="R389" s="64"/>
      <c r="S389" s="64"/>
      <c r="T389" s="65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T389" s="17" t="s">
        <v>127</v>
      </c>
      <c r="AU389" s="17" t="s">
        <v>76</v>
      </c>
    </row>
    <row r="390" spans="1:65" s="2" customFormat="1" ht="21.75" customHeight="1">
      <c r="A390" s="34"/>
      <c r="B390" s="35"/>
      <c r="C390" s="168" t="s">
        <v>750</v>
      </c>
      <c r="D390" s="168" t="s">
        <v>120</v>
      </c>
      <c r="E390" s="169" t="s">
        <v>751</v>
      </c>
      <c r="F390" s="170" t="s">
        <v>752</v>
      </c>
      <c r="G390" s="171" t="s">
        <v>123</v>
      </c>
      <c r="H390" s="172">
        <v>52.9</v>
      </c>
      <c r="I390" s="173"/>
      <c r="J390" s="174">
        <f>ROUND(I390*H390,2)</f>
        <v>0</v>
      </c>
      <c r="K390" s="170" t="s">
        <v>124</v>
      </c>
      <c r="L390" s="39"/>
      <c r="M390" s="175" t="s">
        <v>19</v>
      </c>
      <c r="N390" s="176" t="s">
        <v>40</v>
      </c>
      <c r="O390" s="64"/>
      <c r="P390" s="177">
        <f>O390*H390</f>
        <v>0</v>
      </c>
      <c r="Q390" s="177">
        <v>5.5000000000000003E-4</v>
      </c>
      <c r="R390" s="177">
        <f>Q390*H390</f>
        <v>2.9094999999999999E-2</v>
      </c>
      <c r="S390" s="177">
        <v>0</v>
      </c>
      <c r="T390" s="178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79" t="s">
        <v>213</v>
      </c>
      <c r="AT390" s="179" t="s">
        <v>120</v>
      </c>
      <c r="AU390" s="179" t="s">
        <v>76</v>
      </c>
      <c r="AY390" s="17" t="s">
        <v>117</v>
      </c>
      <c r="BE390" s="180">
        <f>IF(N390="základní",J390,0)</f>
        <v>0</v>
      </c>
      <c r="BF390" s="180">
        <f>IF(N390="snížená",J390,0)</f>
        <v>0</v>
      </c>
      <c r="BG390" s="180">
        <f>IF(N390="zákl. přenesená",J390,0)</f>
        <v>0</v>
      </c>
      <c r="BH390" s="180">
        <f>IF(N390="sníž. přenesená",J390,0)</f>
        <v>0</v>
      </c>
      <c r="BI390" s="180">
        <f>IF(N390="nulová",J390,0)</f>
        <v>0</v>
      </c>
      <c r="BJ390" s="17" t="s">
        <v>74</v>
      </c>
      <c r="BK390" s="180">
        <f>ROUND(I390*H390,2)</f>
        <v>0</v>
      </c>
      <c r="BL390" s="17" t="s">
        <v>213</v>
      </c>
      <c r="BM390" s="179" t="s">
        <v>753</v>
      </c>
    </row>
    <row r="391" spans="1:65" s="2" customFormat="1" ht="11.25">
      <c r="A391" s="34"/>
      <c r="B391" s="35"/>
      <c r="C391" s="36"/>
      <c r="D391" s="181" t="s">
        <v>127</v>
      </c>
      <c r="E391" s="36"/>
      <c r="F391" s="182" t="s">
        <v>754</v>
      </c>
      <c r="G391" s="36"/>
      <c r="H391" s="36"/>
      <c r="I391" s="183"/>
      <c r="J391" s="36"/>
      <c r="K391" s="36"/>
      <c r="L391" s="39"/>
      <c r="M391" s="184"/>
      <c r="N391" s="185"/>
      <c r="O391" s="64"/>
      <c r="P391" s="64"/>
      <c r="Q391" s="64"/>
      <c r="R391" s="64"/>
      <c r="S391" s="64"/>
      <c r="T391" s="65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T391" s="17" t="s">
        <v>127</v>
      </c>
      <c r="AU391" s="17" t="s">
        <v>76</v>
      </c>
    </row>
    <row r="392" spans="1:65" s="2" customFormat="1" ht="24.2" customHeight="1">
      <c r="A392" s="34"/>
      <c r="B392" s="35"/>
      <c r="C392" s="168" t="s">
        <v>755</v>
      </c>
      <c r="D392" s="168" t="s">
        <v>120</v>
      </c>
      <c r="E392" s="169" t="s">
        <v>756</v>
      </c>
      <c r="F392" s="170" t="s">
        <v>757</v>
      </c>
      <c r="G392" s="171" t="s">
        <v>123</v>
      </c>
      <c r="H392" s="172">
        <v>52.9</v>
      </c>
      <c r="I392" s="173"/>
      <c r="J392" s="174">
        <f>ROUND(I392*H392,2)</f>
        <v>0</v>
      </c>
      <c r="K392" s="170" t="s">
        <v>124</v>
      </c>
      <c r="L392" s="39"/>
      <c r="M392" s="175" t="s">
        <v>19</v>
      </c>
      <c r="N392" s="176" t="s">
        <v>40</v>
      </c>
      <c r="O392" s="64"/>
      <c r="P392" s="177">
        <f>O392*H392</f>
        <v>0</v>
      </c>
      <c r="Q392" s="177">
        <v>5.4000000000000003E-3</v>
      </c>
      <c r="R392" s="177">
        <f>Q392*H392</f>
        <v>0.28566000000000003</v>
      </c>
      <c r="S392" s="177">
        <v>0</v>
      </c>
      <c r="T392" s="178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79" t="s">
        <v>213</v>
      </c>
      <c r="AT392" s="179" t="s">
        <v>120</v>
      </c>
      <c r="AU392" s="179" t="s">
        <v>76</v>
      </c>
      <c r="AY392" s="17" t="s">
        <v>117</v>
      </c>
      <c r="BE392" s="180">
        <f>IF(N392="základní",J392,0)</f>
        <v>0</v>
      </c>
      <c r="BF392" s="180">
        <f>IF(N392="snížená",J392,0)</f>
        <v>0</v>
      </c>
      <c r="BG392" s="180">
        <f>IF(N392="zákl. přenesená",J392,0)</f>
        <v>0</v>
      </c>
      <c r="BH392" s="180">
        <f>IF(N392="sníž. přenesená",J392,0)</f>
        <v>0</v>
      </c>
      <c r="BI392" s="180">
        <f>IF(N392="nulová",J392,0)</f>
        <v>0</v>
      </c>
      <c r="BJ392" s="17" t="s">
        <v>74</v>
      </c>
      <c r="BK392" s="180">
        <f>ROUND(I392*H392,2)</f>
        <v>0</v>
      </c>
      <c r="BL392" s="17" t="s">
        <v>213</v>
      </c>
      <c r="BM392" s="179" t="s">
        <v>758</v>
      </c>
    </row>
    <row r="393" spans="1:65" s="2" customFormat="1" ht="11.25">
      <c r="A393" s="34"/>
      <c r="B393" s="35"/>
      <c r="C393" s="36"/>
      <c r="D393" s="181" t="s">
        <v>127</v>
      </c>
      <c r="E393" s="36"/>
      <c r="F393" s="182" t="s">
        <v>759</v>
      </c>
      <c r="G393" s="36"/>
      <c r="H393" s="36"/>
      <c r="I393" s="183"/>
      <c r="J393" s="36"/>
      <c r="K393" s="36"/>
      <c r="L393" s="39"/>
      <c r="M393" s="184"/>
      <c r="N393" s="185"/>
      <c r="O393" s="64"/>
      <c r="P393" s="64"/>
      <c r="Q393" s="64"/>
      <c r="R393" s="64"/>
      <c r="S393" s="64"/>
      <c r="T393" s="65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T393" s="17" t="s">
        <v>127</v>
      </c>
      <c r="AU393" s="17" t="s">
        <v>76</v>
      </c>
    </row>
    <row r="394" spans="1:65" s="2" customFormat="1" ht="16.5" customHeight="1">
      <c r="A394" s="34"/>
      <c r="B394" s="35"/>
      <c r="C394" s="168" t="s">
        <v>760</v>
      </c>
      <c r="D394" s="168" t="s">
        <v>120</v>
      </c>
      <c r="E394" s="169" t="s">
        <v>761</v>
      </c>
      <c r="F394" s="170" t="s">
        <v>762</v>
      </c>
      <c r="G394" s="171" t="s">
        <v>206</v>
      </c>
      <c r="H394" s="172">
        <v>29.56</v>
      </c>
      <c r="I394" s="173"/>
      <c r="J394" s="174">
        <f>ROUND(I394*H394,2)</f>
        <v>0</v>
      </c>
      <c r="K394" s="170" t="s">
        <v>124</v>
      </c>
      <c r="L394" s="39"/>
      <c r="M394" s="175" t="s">
        <v>19</v>
      </c>
      <c r="N394" s="176" t="s">
        <v>40</v>
      </c>
      <c r="O394" s="64"/>
      <c r="P394" s="177">
        <f>O394*H394</f>
        <v>0</v>
      </c>
      <c r="Q394" s="177">
        <v>3.1199999999999999E-3</v>
      </c>
      <c r="R394" s="177">
        <f>Q394*H394</f>
        <v>9.2227199999999995E-2</v>
      </c>
      <c r="S394" s="177">
        <v>0</v>
      </c>
      <c r="T394" s="178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79" t="s">
        <v>213</v>
      </c>
      <c r="AT394" s="179" t="s">
        <v>120</v>
      </c>
      <c r="AU394" s="179" t="s">
        <v>76</v>
      </c>
      <c r="AY394" s="17" t="s">
        <v>117</v>
      </c>
      <c r="BE394" s="180">
        <f>IF(N394="základní",J394,0)</f>
        <v>0</v>
      </c>
      <c r="BF394" s="180">
        <f>IF(N394="snížená",J394,0)</f>
        <v>0</v>
      </c>
      <c r="BG394" s="180">
        <f>IF(N394="zákl. přenesená",J394,0)</f>
        <v>0</v>
      </c>
      <c r="BH394" s="180">
        <f>IF(N394="sníž. přenesená",J394,0)</f>
        <v>0</v>
      </c>
      <c r="BI394" s="180">
        <f>IF(N394="nulová",J394,0)</f>
        <v>0</v>
      </c>
      <c r="BJ394" s="17" t="s">
        <v>74</v>
      </c>
      <c r="BK394" s="180">
        <f>ROUND(I394*H394,2)</f>
        <v>0</v>
      </c>
      <c r="BL394" s="17" t="s">
        <v>213</v>
      </c>
      <c r="BM394" s="179" t="s">
        <v>763</v>
      </c>
    </row>
    <row r="395" spans="1:65" s="2" customFormat="1" ht="11.25">
      <c r="A395" s="34"/>
      <c r="B395" s="35"/>
      <c r="C395" s="36"/>
      <c r="D395" s="181" t="s">
        <v>127</v>
      </c>
      <c r="E395" s="36"/>
      <c r="F395" s="182" t="s">
        <v>764</v>
      </c>
      <c r="G395" s="36"/>
      <c r="H395" s="36"/>
      <c r="I395" s="183"/>
      <c r="J395" s="36"/>
      <c r="K395" s="36"/>
      <c r="L395" s="39"/>
      <c r="M395" s="184"/>
      <c r="N395" s="185"/>
      <c r="O395" s="64"/>
      <c r="P395" s="64"/>
      <c r="Q395" s="64"/>
      <c r="R395" s="64"/>
      <c r="S395" s="64"/>
      <c r="T395" s="65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T395" s="17" t="s">
        <v>127</v>
      </c>
      <c r="AU395" s="17" t="s">
        <v>76</v>
      </c>
    </row>
    <row r="396" spans="1:65" s="13" customFormat="1" ht="11.25">
      <c r="B396" s="186"/>
      <c r="C396" s="187"/>
      <c r="D396" s="188" t="s">
        <v>129</v>
      </c>
      <c r="E396" s="189" t="s">
        <v>19</v>
      </c>
      <c r="F396" s="190" t="s">
        <v>765</v>
      </c>
      <c r="G396" s="187"/>
      <c r="H396" s="189" t="s">
        <v>19</v>
      </c>
      <c r="I396" s="191"/>
      <c r="J396" s="187"/>
      <c r="K396" s="187"/>
      <c r="L396" s="192"/>
      <c r="M396" s="193"/>
      <c r="N396" s="194"/>
      <c r="O396" s="194"/>
      <c r="P396" s="194"/>
      <c r="Q396" s="194"/>
      <c r="R396" s="194"/>
      <c r="S396" s="194"/>
      <c r="T396" s="195"/>
      <c r="AT396" s="196" t="s">
        <v>129</v>
      </c>
      <c r="AU396" s="196" t="s">
        <v>76</v>
      </c>
      <c r="AV396" s="13" t="s">
        <v>74</v>
      </c>
      <c r="AW396" s="13" t="s">
        <v>31</v>
      </c>
      <c r="AX396" s="13" t="s">
        <v>69</v>
      </c>
      <c r="AY396" s="196" t="s">
        <v>117</v>
      </c>
    </row>
    <row r="397" spans="1:65" s="14" customFormat="1" ht="11.25">
      <c r="B397" s="197"/>
      <c r="C397" s="198"/>
      <c r="D397" s="188" t="s">
        <v>129</v>
      </c>
      <c r="E397" s="199" t="s">
        <v>19</v>
      </c>
      <c r="F397" s="200" t="s">
        <v>766</v>
      </c>
      <c r="G397" s="198"/>
      <c r="H397" s="201">
        <v>29.56</v>
      </c>
      <c r="I397" s="202"/>
      <c r="J397" s="198"/>
      <c r="K397" s="198"/>
      <c r="L397" s="203"/>
      <c r="M397" s="204"/>
      <c r="N397" s="205"/>
      <c r="O397" s="205"/>
      <c r="P397" s="205"/>
      <c r="Q397" s="205"/>
      <c r="R397" s="205"/>
      <c r="S397" s="205"/>
      <c r="T397" s="206"/>
      <c r="AT397" s="207" t="s">
        <v>129</v>
      </c>
      <c r="AU397" s="207" t="s">
        <v>76</v>
      </c>
      <c r="AV397" s="14" t="s">
        <v>76</v>
      </c>
      <c r="AW397" s="14" t="s">
        <v>31</v>
      </c>
      <c r="AX397" s="14" t="s">
        <v>69</v>
      </c>
      <c r="AY397" s="207" t="s">
        <v>117</v>
      </c>
    </row>
    <row r="398" spans="1:65" s="15" customFormat="1" ht="11.25">
      <c r="B398" s="208"/>
      <c r="C398" s="209"/>
      <c r="D398" s="188" t="s">
        <v>129</v>
      </c>
      <c r="E398" s="210" t="s">
        <v>19</v>
      </c>
      <c r="F398" s="211" t="s">
        <v>132</v>
      </c>
      <c r="G398" s="209"/>
      <c r="H398" s="212">
        <v>29.56</v>
      </c>
      <c r="I398" s="213"/>
      <c r="J398" s="209"/>
      <c r="K398" s="209"/>
      <c r="L398" s="214"/>
      <c r="M398" s="215"/>
      <c r="N398" s="216"/>
      <c r="O398" s="216"/>
      <c r="P398" s="216"/>
      <c r="Q398" s="216"/>
      <c r="R398" s="216"/>
      <c r="S398" s="216"/>
      <c r="T398" s="217"/>
      <c r="AT398" s="218" t="s">
        <v>129</v>
      </c>
      <c r="AU398" s="218" t="s">
        <v>76</v>
      </c>
      <c r="AV398" s="15" t="s">
        <v>125</v>
      </c>
      <c r="AW398" s="15" t="s">
        <v>31</v>
      </c>
      <c r="AX398" s="15" t="s">
        <v>74</v>
      </c>
      <c r="AY398" s="218" t="s">
        <v>117</v>
      </c>
    </row>
    <row r="399" spans="1:65" s="2" customFormat="1" ht="24.2" customHeight="1">
      <c r="A399" s="34"/>
      <c r="B399" s="35"/>
      <c r="C399" s="168" t="s">
        <v>767</v>
      </c>
      <c r="D399" s="168" t="s">
        <v>120</v>
      </c>
      <c r="E399" s="169" t="s">
        <v>768</v>
      </c>
      <c r="F399" s="170" t="s">
        <v>769</v>
      </c>
      <c r="G399" s="171" t="s">
        <v>216</v>
      </c>
      <c r="H399" s="172">
        <v>0.40699999999999997</v>
      </c>
      <c r="I399" s="173"/>
      <c r="J399" s="174">
        <f>ROUND(I399*H399,2)</f>
        <v>0</v>
      </c>
      <c r="K399" s="170" t="s">
        <v>124</v>
      </c>
      <c r="L399" s="39"/>
      <c r="M399" s="175" t="s">
        <v>19</v>
      </c>
      <c r="N399" s="176" t="s">
        <v>40</v>
      </c>
      <c r="O399" s="64"/>
      <c r="P399" s="177">
        <f>O399*H399</f>
        <v>0</v>
      </c>
      <c r="Q399" s="177">
        <v>0</v>
      </c>
      <c r="R399" s="177">
        <f>Q399*H399</f>
        <v>0</v>
      </c>
      <c r="S399" s="177">
        <v>0</v>
      </c>
      <c r="T399" s="178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79" t="s">
        <v>213</v>
      </c>
      <c r="AT399" s="179" t="s">
        <v>120</v>
      </c>
      <c r="AU399" s="179" t="s">
        <v>76</v>
      </c>
      <c r="AY399" s="17" t="s">
        <v>117</v>
      </c>
      <c r="BE399" s="180">
        <f>IF(N399="základní",J399,0)</f>
        <v>0</v>
      </c>
      <c r="BF399" s="180">
        <f>IF(N399="snížená",J399,0)</f>
        <v>0</v>
      </c>
      <c r="BG399" s="180">
        <f>IF(N399="zákl. přenesená",J399,0)</f>
        <v>0</v>
      </c>
      <c r="BH399" s="180">
        <f>IF(N399="sníž. přenesená",J399,0)</f>
        <v>0</v>
      </c>
      <c r="BI399" s="180">
        <f>IF(N399="nulová",J399,0)</f>
        <v>0</v>
      </c>
      <c r="BJ399" s="17" t="s">
        <v>74</v>
      </c>
      <c r="BK399" s="180">
        <f>ROUND(I399*H399,2)</f>
        <v>0</v>
      </c>
      <c r="BL399" s="17" t="s">
        <v>213</v>
      </c>
      <c r="BM399" s="179" t="s">
        <v>770</v>
      </c>
    </row>
    <row r="400" spans="1:65" s="2" customFormat="1" ht="11.25">
      <c r="A400" s="34"/>
      <c r="B400" s="35"/>
      <c r="C400" s="36"/>
      <c r="D400" s="181" t="s">
        <v>127</v>
      </c>
      <c r="E400" s="36"/>
      <c r="F400" s="182" t="s">
        <v>771</v>
      </c>
      <c r="G400" s="36"/>
      <c r="H400" s="36"/>
      <c r="I400" s="183"/>
      <c r="J400" s="36"/>
      <c r="K400" s="36"/>
      <c r="L400" s="39"/>
      <c r="M400" s="184"/>
      <c r="N400" s="185"/>
      <c r="O400" s="64"/>
      <c r="P400" s="64"/>
      <c r="Q400" s="64"/>
      <c r="R400" s="64"/>
      <c r="S400" s="64"/>
      <c r="T400" s="65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T400" s="17" t="s">
        <v>127</v>
      </c>
      <c r="AU400" s="17" t="s">
        <v>76</v>
      </c>
    </row>
    <row r="401" spans="1:65" s="12" customFormat="1" ht="22.9" hidden="1" customHeight="1">
      <c r="B401" s="152"/>
      <c r="C401" s="153"/>
      <c r="D401" s="154" t="s">
        <v>68</v>
      </c>
      <c r="E401" s="166" t="s">
        <v>772</v>
      </c>
      <c r="F401" s="166" t="s">
        <v>773</v>
      </c>
      <c r="G401" s="153"/>
      <c r="H401" s="153"/>
      <c r="I401" s="156"/>
      <c r="J401" s="167">
        <f>BK401</f>
        <v>0</v>
      </c>
      <c r="K401" s="153"/>
      <c r="L401" s="158"/>
      <c r="M401" s="159"/>
      <c r="N401" s="160"/>
      <c r="O401" s="160"/>
      <c r="P401" s="161">
        <f>SUM(P402:P407)</f>
        <v>0</v>
      </c>
      <c r="Q401" s="160"/>
      <c r="R401" s="161">
        <f>SUM(R402:R407)</f>
        <v>2.6282199999999997E-3</v>
      </c>
      <c r="S401" s="160"/>
      <c r="T401" s="162">
        <f>SUM(T402:T407)</f>
        <v>0</v>
      </c>
      <c r="AR401" s="163" t="s">
        <v>76</v>
      </c>
      <c r="AT401" s="164" t="s">
        <v>68</v>
      </c>
      <c r="AU401" s="164" t="s">
        <v>74</v>
      </c>
      <c r="AY401" s="163" t="s">
        <v>117</v>
      </c>
      <c r="BK401" s="165">
        <f>SUM(BK402:BK407)</f>
        <v>0</v>
      </c>
    </row>
    <row r="402" spans="1:65" s="2" customFormat="1" ht="24.2" hidden="1" customHeight="1">
      <c r="A402" s="34"/>
      <c r="B402" s="35"/>
      <c r="C402" s="168" t="s">
        <v>774</v>
      </c>
      <c r="D402" s="168" t="s">
        <v>120</v>
      </c>
      <c r="E402" s="169" t="s">
        <v>775</v>
      </c>
      <c r="F402" s="170" t="s">
        <v>776</v>
      </c>
      <c r="G402" s="171" t="s">
        <v>123</v>
      </c>
      <c r="H402" s="172">
        <v>18.773</v>
      </c>
      <c r="I402" s="173"/>
      <c r="J402" s="174">
        <f>ROUND(I402*H402,2)</f>
        <v>0</v>
      </c>
      <c r="K402" s="170" t="s">
        <v>124</v>
      </c>
      <c r="L402" s="39"/>
      <c r="M402" s="175" t="s">
        <v>19</v>
      </c>
      <c r="N402" s="176" t="s">
        <v>40</v>
      </c>
      <c r="O402" s="64"/>
      <c r="P402" s="177">
        <f>O402*H402</f>
        <v>0</v>
      </c>
      <c r="Q402" s="177">
        <v>1.3999999999999999E-4</v>
      </c>
      <c r="R402" s="177">
        <f>Q402*H402</f>
        <v>2.6282199999999997E-3</v>
      </c>
      <c r="S402" s="177">
        <v>0</v>
      </c>
      <c r="T402" s="178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79" t="s">
        <v>213</v>
      </c>
      <c r="AT402" s="179" t="s">
        <v>120</v>
      </c>
      <c r="AU402" s="179" t="s">
        <v>76</v>
      </c>
      <c r="AY402" s="17" t="s">
        <v>117</v>
      </c>
      <c r="BE402" s="180">
        <f>IF(N402="základní",J402,0)</f>
        <v>0</v>
      </c>
      <c r="BF402" s="180">
        <f>IF(N402="snížená",J402,0)</f>
        <v>0</v>
      </c>
      <c r="BG402" s="180">
        <f>IF(N402="zákl. přenesená",J402,0)</f>
        <v>0</v>
      </c>
      <c r="BH402" s="180">
        <f>IF(N402="sníž. přenesená",J402,0)</f>
        <v>0</v>
      </c>
      <c r="BI402" s="180">
        <f>IF(N402="nulová",J402,0)</f>
        <v>0</v>
      </c>
      <c r="BJ402" s="17" t="s">
        <v>74</v>
      </c>
      <c r="BK402" s="180">
        <f>ROUND(I402*H402,2)</f>
        <v>0</v>
      </c>
      <c r="BL402" s="17" t="s">
        <v>213</v>
      </c>
      <c r="BM402" s="179" t="s">
        <v>777</v>
      </c>
    </row>
    <row r="403" spans="1:65" s="2" customFormat="1" ht="11.25" hidden="1">
      <c r="A403" s="34"/>
      <c r="B403" s="35"/>
      <c r="C403" s="36"/>
      <c r="D403" s="181" t="s">
        <v>127</v>
      </c>
      <c r="E403" s="36"/>
      <c r="F403" s="182" t="s">
        <v>778</v>
      </c>
      <c r="G403" s="36"/>
      <c r="H403" s="36"/>
      <c r="I403" s="183"/>
      <c r="J403" s="36"/>
      <c r="K403" s="36"/>
      <c r="L403" s="39"/>
      <c r="M403" s="184"/>
      <c r="N403" s="185"/>
      <c r="O403" s="64"/>
      <c r="P403" s="64"/>
      <c r="Q403" s="64"/>
      <c r="R403" s="64"/>
      <c r="S403" s="64"/>
      <c r="T403" s="65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T403" s="17" t="s">
        <v>127</v>
      </c>
      <c r="AU403" s="17" t="s">
        <v>76</v>
      </c>
    </row>
    <row r="404" spans="1:65" s="13" customFormat="1" ht="11.25" hidden="1">
      <c r="B404" s="186"/>
      <c r="C404" s="187"/>
      <c r="D404" s="188" t="s">
        <v>129</v>
      </c>
      <c r="E404" s="189" t="s">
        <v>19</v>
      </c>
      <c r="F404" s="190" t="s">
        <v>779</v>
      </c>
      <c r="G404" s="187"/>
      <c r="H404" s="189" t="s">
        <v>19</v>
      </c>
      <c r="I404" s="191"/>
      <c r="J404" s="187"/>
      <c r="K404" s="187"/>
      <c r="L404" s="192"/>
      <c r="M404" s="193"/>
      <c r="N404" s="194"/>
      <c r="O404" s="194"/>
      <c r="P404" s="194"/>
      <c r="Q404" s="194"/>
      <c r="R404" s="194"/>
      <c r="S404" s="194"/>
      <c r="T404" s="195"/>
      <c r="AT404" s="196" t="s">
        <v>129</v>
      </c>
      <c r="AU404" s="196" t="s">
        <v>76</v>
      </c>
      <c r="AV404" s="13" t="s">
        <v>74</v>
      </c>
      <c r="AW404" s="13" t="s">
        <v>31</v>
      </c>
      <c r="AX404" s="13" t="s">
        <v>69</v>
      </c>
      <c r="AY404" s="196" t="s">
        <v>117</v>
      </c>
    </row>
    <row r="405" spans="1:65" s="14" customFormat="1" ht="11.25" hidden="1">
      <c r="B405" s="197"/>
      <c r="C405" s="198"/>
      <c r="D405" s="188" t="s">
        <v>129</v>
      </c>
      <c r="E405" s="199" t="s">
        <v>19</v>
      </c>
      <c r="F405" s="200" t="s">
        <v>780</v>
      </c>
      <c r="G405" s="198"/>
      <c r="H405" s="201">
        <v>4.7350000000000003</v>
      </c>
      <c r="I405" s="202"/>
      <c r="J405" s="198"/>
      <c r="K405" s="198"/>
      <c r="L405" s="203"/>
      <c r="M405" s="204"/>
      <c r="N405" s="205"/>
      <c r="O405" s="205"/>
      <c r="P405" s="205"/>
      <c r="Q405" s="205"/>
      <c r="R405" s="205"/>
      <c r="S405" s="205"/>
      <c r="T405" s="206"/>
      <c r="AT405" s="207" t="s">
        <v>129</v>
      </c>
      <c r="AU405" s="207" t="s">
        <v>76</v>
      </c>
      <c r="AV405" s="14" t="s">
        <v>76</v>
      </c>
      <c r="AW405" s="14" t="s">
        <v>31</v>
      </c>
      <c r="AX405" s="14" t="s">
        <v>69</v>
      </c>
      <c r="AY405" s="207" t="s">
        <v>117</v>
      </c>
    </row>
    <row r="406" spans="1:65" s="14" customFormat="1" ht="11.25" hidden="1">
      <c r="B406" s="197"/>
      <c r="C406" s="198"/>
      <c r="D406" s="188" t="s">
        <v>129</v>
      </c>
      <c r="E406" s="199" t="s">
        <v>19</v>
      </c>
      <c r="F406" s="200" t="s">
        <v>781</v>
      </c>
      <c r="G406" s="198"/>
      <c r="H406" s="201">
        <v>14.038</v>
      </c>
      <c r="I406" s="202"/>
      <c r="J406" s="198"/>
      <c r="K406" s="198"/>
      <c r="L406" s="203"/>
      <c r="M406" s="204"/>
      <c r="N406" s="205"/>
      <c r="O406" s="205"/>
      <c r="P406" s="205"/>
      <c r="Q406" s="205"/>
      <c r="R406" s="205"/>
      <c r="S406" s="205"/>
      <c r="T406" s="206"/>
      <c r="AT406" s="207" t="s">
        <v>129</v>
      </c>
      <c r="AU406" s="207" t="s">
        <v>76</v>
      </c>
      <c r="AV406" s="14" t="s">
        <v>76</v>
      </c>
      <c r="AW406" s="14" t="s">
        <v>31</v>
      </c>
      <c r="AX406" s="14" t="s">
        <v>69</v>
      </c>
      <c r="AY406" s="207" t="s">
        <v>117</v>
      </c>
    </row>
    <row r="407" spans="1:65" s="15" customFormat="1" ht="11.25" hidden="1">
      <c r="B407" s="208"/>
      <c r="C407" s="209"/>
      <c r="D407" s="188" t="s">
        <v>129</v>
      </c>
      <c r="E407" s="210" t="s">
        <v>19</v>
      </c>
      <c r="F407" s="211" t="s">
        <v>132</v>
      </c>
      <c r="G407" s="209"/>
      <c r="H407" s="212">
        <v>18.773</v>
      </c>
      <c r="I407" s="213"/>
      <c r="J407" s="209"/>
      <c r="K407" s="209"/>
      <c r="L407" s="214"/>
      <c r="M407" s="215"/>
      <c r="N407" s="216"/>
      <c r="O407" s="216"/>
      <c r="P407" s="216"/>
      <c r="Q407" s="216"/>
      <c r="R407" s="216"/>
      <c r="S407" s="216"/>
      <c r="T407" s="217"/>
      <c r="AT407" s="218" t="s">
        <v>129</v>
      </c>
      <c r="AU407" s="218" t="s">
        <v>76</v>
      </c>
      <c r="AV407" s="15" t="s">
        <v>125</v>
      </c>
      <c r="AW407" s="15" t="s">
        <v>31</v>
      </c>
      <c r="AX407" s="15" t="s">
        <v>74</v>
      </c>
      <c r="AY407" s="218" t="s">
        <v>117</v>
      </c>
    </row>
    <row r="408" spans="1:65" s="12" customFormat="1" ht="22.9" customHeight="1">
      <c r="B408" s="152"/>
      <c r="C408" s="153"/>
      <c r="D408" s="154" t="s">
        <v>68</v>
      </c>
      <c r="E408" s="166" t="s">
        <v>782</v>
      </c>
      <c r="F408" s="166" t="s">
        <v>783</v>
      </c>
      <c r="G408" s="153"/>
      <c r="H408" s="153"/>
      <c r="I408" s="156"/>
      <c r="J408" s="167">
        <f>BK408</f>
        <v>0</v>
      </c>
      <c r="K408" s="153"/>
      <c r="L408" s="158"/>
      <c r="M408" s="159"/>
      <c r="N408" s="160"/>
      <c r="O408" s="160"/>
      <c r="P408" s="161">
        <f>SUM(P409:P414)</f>
        <v>0</v>
      </c>
      <c r="Q408" s="160"/>
      <c r="R408" s="161">
        <f>SUM(R409:R414)</f>
        <v>9.2544600000000005E-2</v>
      </c>
      <c r="S408" s="160"/>
      <c r="T408" s="162">
        <f>SUM(T409:T414)</f>
        <v>0</v>
      </c>
      <c r="AR408" s="163" t="s">
        <v>76</v>
      </c>
      <c r="AT408" s="164" t="s">
        <v>68</v>
      </c>
      <c r="AU408" s="164" t="s">
        <v>74</v>
      </c>
      <c r="AY408" s="163" t="s">
        <v>117</v>
      </c>
      <c r="BK408" s="165">
        <f>SUM(BK409:BK414)</f>
        <v>0</v>
      </c>
    </row>
    <row r="409" spans="1:65" s="2" customFormat="1" ht="33" customHeight="1">
      <c r="A409" s="34"/>
      <c r="B409" s="35"/>
      <c r="C409" s="168" t="s">
        <v>784</v>
      </c>
      <c r="D409" s="168" t="s">
        <v>120</v>
      </c>
      <c r="E409" s="169" t="s">
        <v>785</v>
      </c>
      <c r="F409" s="170" t="s">
        <v>786</v>
      </c>
      <c r="G409" s="171" t="s">
        <v>123</v>
      </c>
      <c r="H409" s="172">
        <v>181.46</v>
      </c>
      <c r="I409" s="173"/>
      <c r="J409" s="174">
        <f>ROUND(I409*H409,2)</f>
        <v>0</v>
      </c>
      <c r="K409" s="170" t="s">
        <v>124</v>
      </c>
      <c r="L409" s="39"/>
      <c r="M409" s="175" t="s">
        <v>19</v>
      </c>
      <c r="N409" s="176" t="s">
        <v>40</v>
      </c>
      <c r="O409" s="64"/>
      <c r="P409" s="177">
        <f>O409*H409</f>
        <v>0</v>
      </c>
      <c r="Q409" s="177">
        <v>2.1000000000000001E-4</v>
      </c>
      <c r="R409" s="177">
        <f>Q409*H409</f>
        <v>3.8106600000000004E-2</v>
      </c>
      <c r="S409" s="177">
        <v>0</v>
      </c>
      <c r="T409" s="178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79" t="s">
        <v>213</v>
      </c>
      <c r="AT409" s="179" t="s">
        <v>120</v>
      </c>
      <c r="AU409" s="179" t="s">
        <v>76</v>
      </c>
      <c r="AY409" s="17" t="s">
        <v>117</v>
      </c>
      <c r="BE409" s="180">
        <f>IF(N409="základní",J409,0)</f>
        <v>0</v>
      </c>
      <c r="BF409" s="180">
        <f>IF(N409="snížená",J409,0)</f>
        <v>0</v>
      </c>
      <c r="BG409" s="180">
        <f>IF(N409="zákl. přenesená",J409,0)</f>
        <v>0</v>
      </c>
      <c r="BH409" s="180">
        <f>IF(N409="sníž. přenesená",J409,0)</f>
        <v>0</v>
      </c>
      <c r="BI409" s="180">
        <f>IF(N409="nulová",J409,0)</f>
        <v>0</v>
      </c>
      <c r="BJ409" s="17" t="s">
        <v>74</v>
      </c>
      <c r="BK409" s="180">
        <f>ROUND(I409*H409,2)</f>
        <v>0</v>
      </c>
      <c r="BL409" s="17" t="s">
        <v>213</v>
      </c>
      <c r="BM409" s="179" t="s">
        <v>787</v>
      </c>
    </row>
    <row r="410" spans="1:65" s="2" customFormat="1" ht="11.25">
      <c r="A410" s="34"/>
      <c r="B410" s="35"/>
      <c r="C410" s="36"/>
      <c r="D410" s="181" t="s">
        <v>127</v>
      </c>
      <c r="E410" s="36"/>
      <c r="F410" s="182" t="s">
        <v>788</v>
      </c>
      <c r="G410" s="36"/>
      <c r="H410" s="36"/>
      <c r="I410" s="183"/>
      <c r="J410" s="36"/>
      <c r="K410" s="36"/>
      <c r="L410" s="39"/>
      <c r="M410" s="184"/>
      <c r="N410" s="185"/>
      <c r="O410" s="64"/>
      <c r="P410" s="64"/>
      <c r="Q410" s="64"/>
      <c r="R410" s="64"/>
      <c r="S410" s="64"/>
      <c r="T410" s="65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T410" s="17" t="s">
        <v>127</v>
      </c>
      <c r="AU410" s="17" t="s">
        <v>76</v>
      </c>
    </row>
    <row r="411" spans="1:65" s="14" customFormat="1" ht="11.25">
      <c r="B411" s="197"/>
      <c r="C411" s="198"/>
      <c r="D411" s="188" t="s">
        <v>129</v>
      </c>
      <c r="E411" s="199" t="s">
        <v>19</v>
      </c>
      <c r="F411" s="200" t="s">
        <v>789</v>
      </c>
      <c r="G411" s="198"/>
      <c r="H411" s="201">
        <v>181.46</v>
      </c>
      <c r="I411" s="202"/>
      <c r="J411" s="198"/>
      <c r="K411" s="198"/>
      <c r="L411" s="203"/>
      <c r="M411" s="204"/>
      <c r="N411" s="205"/>
      <c r="O411" s="205"/>
      <c r="P411" s="205"/>
      <c r="Q411" s="205"/>
      <c r="R411" s="205"/>
      <c r="S411" s="205"/>
      <c r="T411" s="206"/>
      <c r="AT411" s="207" t="s">
        <v>129</v>
      </c>
      <c r="AU411" s="207" t="s">
        <v>76</v>
      </c>
      <c r="AV411" s="14" t="s">
        <v>76</v>
      </c>
      <c r="AW411" s="14" t="s">
        <v>31</v>
      </c>
      <c r="AX411" s="14" t="s">
        <v>69</v>
      </c>
      <c r="AY411" s="207" t="s">
        <v>117</v>
      </c>
    </row>
    <row r="412" spans="1:65" s="15" customFormat="1" ht="11.25">
      <c r="B412" s="208"/>
      <c r="C412" s="209"/>
      <c r="D412" s="188" t="s">
        <v>129</v>
      </c>
      <c r="E412" s="210" t="s">
        <v>19</v>
      </c>
      <c r="F412" s="211" t="s">
        <v>132</v>
      </c>
      <c r="G412" s="209"/>
      <c r="H412" s="212">
        <v>181.46</v>
      </c>
      <c r="I412" s="213"/>
      <c r="J412" s="209"/>
      <c r="K412" s="209"/>
      <c r="L412" s="214"/>
      <c r="M412" s="215"/>
      <c r="N412" s="216"/>
      <c r="O412" s="216"/>
      <c r="P412" s="216"/>
      <c r="Q412" s="216"/>
      <c r="R412" s="216"/>
      <c r="S412" s="216"/>
      <c r="T412" s="217"/>
      <c r="AT412" s="218" t="s">
        <v>129</v>
      </c>
      <c r="AU412" s="218" t="s">
        <v>76</v>
      </c>
      <c r="AV412" s="15" t="s">
        <v>125</v>
      </c>
      <c r="AW412" s="15" t="s">
        <v>31</v>
      </c>
      <c r="AX412" s="15" t="s">
        <v>74</v>
      </c>
      <c r="AY412" s="218" t="s">
        <v>117</v>
      </c>
    </row>
    <row r="413" spans="1:65" s="2" customFormat="1" ht="37.9" customHeight="1">
      <c r="A413" s="34"/>
      <c r="B413" s="35"/>
      <c r="C413" s="168" t="s">
        <v>790</v>
      </c>
      <c r="D413" s="168" t="s">
        <v>120</v>
      </c>
      <c r="E413" s="169" t="s">
        <v>791</v>
      </c>
      <c r="F413" s="170" t="s">
        <v>792</v>
      </c>
      <c r="G413" s="171" t="s">
        <v>123</v>
      </c>
      <c r="H413" s="172">
        <v>181.46</v>
      </c>
      <c r="I413" s="173"/>
      <c r="J413" s="174">
        <f>ROUND(I413*H413,2)</f>
        <v>0</v>
      </c>
      <c r="K413" s="170" t="s">
        <v>124</v>
      </c>
      <c r="L413" s="39"/>
      <c r="M413" s="175" t="s">
        <v>19</v>
      </c>
      <c r="N413" s="176" t="s">
        <v>40</v>
      </c>
      <c r="O413" s="64"/>
      <c r="P413" s="177">
        <f>O413*H413</f>
        <v>0</v>
      </c>
      <c r="Q413" s="177">
        <v>2.9999999999999997E-4</v>
      </c>
      <c r="R413" s="177">
        <f>Q413*H413</f>
        <v>5.4438E-2</v>
      </c>
      <c r="S413" s="177">
        <v>0</v>
      </c>
      <c r="T413" s="178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79" t="s">
        <v>213</v>
      </c>
      <c r="AT413" s="179" t="s">
        <v>120</v>
      </c>
      <c r="AU413" s="179" t="s">
        <v>76</v>
      </c>
      <c r="AY413" s="17" t="s">
        <v>117</v>
      </c>
      <c r="BE413" s="180">
        <f>IF(N413="základní",J413,0)</f>
        <v>0</v>
      </c>
      <c r="BF413" s="180">
        <f>IF(N413="snížená",J413,0)</f>
        <v>0</v>
      </c>
      <c r="BG413" s="180">
        <f>IF(N413="zákl. přenesená",J413,0)</f>
        <v>0</v>
      </c>
      <c r="BH413" s="180">
        <f>IF(N413="sníž. přenesená",J413,0)</f>
        <v>0</v>
      </c>
      <c r="BI413" s="180">
        <f>IF(N413="nulová",J413,0)</f>
        <v>0</v>
      </c>
      <c r="BJ413" s="17" t="s">
        <v>74</v>
      </c>
      <c r="BK413" s="180">
        <f>ROUND(I413*H413,2)</f>
        <v>0</v>
      </c>
      <c r="BL413" s="17" t="s">
        <v>213</v>
      </c>
      <c r="BM413" s="179" t="s">
        <v>793</v>
      </c>
    </row>
    <row r="414" spans="1:65" s="2" customFormat="1" ht="11.25">
      <c r="A414" s="34"/>
      <c r="B414" s="35"/>
      <c r="C414" s="36"/>
      <c r="D414" s="181" t="s">
        <v>127</v>
      </c>
      <c r="E414" s="36"/>
      <c r="F414" s="182" t="s">
        <v>794</v>
      </c>
      <c r="G414" s="36"/>
      <c r="H414" s="36"/>
      <c r="I414" s="183"/>
      <c r="J414" s="36"/>
      <c r="K414" s="36"/>
      <c r="L414" s="39"/>
      <c r="M414" s="184"/>
      <c r="N414" s="185"/>
      <c r="O414" s="64"/>
      <c r="P414" s="64"/>
      <c r="Q414" s="64"/>
      <c r="R414" s="64"/>
      <c r="S414" s="64"/>
      <c r="T414" s="65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T414" s="17" t="s">
        <v>127</v>
      </c>
      <c r="AU414" s="17" t="s">
        <v>76</v>
      </c>
    </row>
    <row r="415" spans="1:65" s="12" customFormat="1" ht="25.9" hidden="1" customHeight="1">
      <c r="B415" s="152"/>
      <c r="C415" s="153"/>
      <c r="D415" s="154" t="s">
        <v>68</v>
      </c>
      <c r="E415" s="155" t="s">
        <v>139</v>
      </c>
      <c r="F415" s="155" t="s">
        <v>795</v>
      </c>
      <c r="G415" s="153"/>
      <c r="H415" s="153"/>
      <c r="I415" s="156"/>
      <c r="J415" s="157">
        <f>BK415</f>
        <v>0</v>
      </c>
      <c r="K415" s="153"/>
      <c r="L415" s="158"/>
      <c r="M415" s="159"/>
      <c r="N415" s="160"/>
      <c r="O415" s="160"/>
      <c r="P415" s="161">
        <f>P416</f>
        <v>0</v>
      </c>
      <c r="Q415" s="160"/>
      <c r="R415" s="161">
        <f>R416</f>
        <v>0.12320000000000002</v>
      </c>
      <c r="S415" s="160"/>
      <c r="T415" s="162">
        <f>T416</f>
        <v>0.84000000000000008</v>
      </c>
      <c r="AR415" s="163" t="s">
        <v>138</v>
      </c>
      <c r="AT415" s="164" t="s">
        <v>68</v>
      </c>
      <c r="AU415" s="164" t="s">
        <v>69</v>
      </c>
      <c r="AY415" s="163" t="s">
        <v>117</v>
      </c>
      <c r="BK415" s="165">
        <f>BK416</f>
        <v>0</v>
      </c>
    </row>
    <row r="416" spans="1:65" s="12" customFormat="1" ht="22.9" hidden="1" customHeight="1">
      <c r="B416" s="152"/>
      <c r="C416" s="153"/>
      <c r="D416" s="154" t="s">
        <v>68</v>
      </c>
      <c r="E416" s="166" t="s">
        <v>796</v>
      </c>
      <c r="F416" s="166" t="s">
        <v>797</v>
      </c>
      <c r="G416" s="153"/>
      <c r="H416" s="153"/>
      <c r="I416" s="156"/>
      <c r="J416" s="167">
        <f>BK416</f>
        <v>0</v>
      </c>
      <c r="K416" s="153"/>
      <c r="L416" s="158"/>
      <c r="M416" s="159"/>
      <c r="N416" s="160"/>
      <c r="O416" s="160"/>
      <c r="P416" s="161">
        <f>SUM(P417:P431)</f>
        <v>0</v>
      </c>
      <c r="Q416" s="160"/>
      <c r="R416" s="161">
        <f>SUM(R417:R431)</f>
        <v>0.12320000000000002</v>
      </c>
      <c r="S416" s="160"/>
      <c r="T416" s="162">
        <f>SUM(T417:T431)</f>
        <v>0.84000000000000008</v>
      </c>
      <c r="AR416" s="163" t="s">
        <v>138</v>
      </c>
      <c r="AT416" s="164" t="s">
        <v>68</v>
      </c>
      <c r="AU416" s="164" t="s">
        <v>74</v>
      </c>
      <c r="AY416" s="163" t="s">
        <v>117</v>
      </c>
      <c r="BK416" s="165">
        <f>SUM(BK417:BK431)</f>
        <v>0</v>
      </c>
    </row>
    <row r="417" spans="1:65" s="2" customFormat="1" ht="24.2" hidden="1" customHeight="1">
      <c r="A417" s="34"/>
      <c r="B417" s="35"/>
      <c r="C417" s="168" t="s">
        <v>798</v>
      </c>
      <c r="D417" s="168" t="s">
        <v>120</v>
      </c>
      <c r="E417" s="169" t="s">
        <v>799</v>
      </c>
      <c r="F417" s="170" t="s">
        <v>800</v>
      </c>
      <c r="G417" s="171" t="s">
        <v>206</v>
      </c>
      <c r="H417" s="172">
        <v>50</v>
      </c>
      <c r="I417" s="173"/>
      <c r="J417" s="174">
        <f>ROUND(I417*H417,2)</f>
        <v>0</v>
      </c>
      <c r="K417" s="170" t="s">
        <v>124</v>
      </c>
      <c r="L417" s="39"/>
      <c r="M417" s="175" t="s">
        <v>19</v>
      </c>
      <c r="N417" s="176" t="s">
        <v>40</v>
      </c>
      <c r="O417" s="64"/>
      <c r="P417" s="177">
        <f>O417*H417</f>
        <v>0</v>
      </c>
      <c r="Q417" s="177">
        <v>4.2000000000000002E-4</v>
      </c>
      <c r="R417" s="177">
        <f>Q417*H417</f>
        <v>2.1000000000000001E-2</v>
      </c>
      <c r="S417" s="177">
        <v>0</v>
      </c>
      <c r="T417" s="178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179" t="s">
        <v>446</v>
      </c>
      <c r="AT417" s="179" t="s">
        <v>120</v>
      </c>
      <c r="AU417" s="179" t="s">
        <v>76</v>
      </c>
      <c r="AY417" s="17" t="s">
        <v>117</v>
      </c>
      <c r="BE417" s="180">
        <f>IF(N417="základní",J417,0)</f>
        <v>0</v>
      </c>
      <c r="BF417" s="180">
        <f>IF(N417="snížená",J417,0)</f>
        <v>0</v>
      </c>
      <c r="BG417" s="180">
        <f>IF(N417="zákl. přenesená",J417,0)</f>
        <v>0</v>
      </c>
      <c r="BH417" s="180">
        <f>IF(N417="sníž. přenesená",J417,0)</f>
        <v>0</v>
      </c>
      <c r="BI417" s="180">
        <f>IF(N417="nulová",J417,0)</f>
        <v>0</v>
      </c>
      <c r="BJ417" s="17" t="s">
        <v>74</v>
      </c>
      <c r="BK417" s="180">
        <f>ROUND(I417*H417,2)</f>
        <v>0</v>
      </c>
      <c r="BL417" s="17" t="s">
        <v>446</v>
      </c>
      <c r="BM417" s="179" t="s">
        <v>801</v>
      </c>
    </row>
    <row r="418" spans="1:65" s="2" customFormat="1" ht="11.25" hidden="1">
      <c r="A418" s="34"/>
      <c r="B418" s="35"/>
      <c r="C418" s="36"/>
      <c r="D418" s="181" t="s">
        <v>127</v>
      </c>
      <c r="E418" s="36"/>
      <c r="F418" s="182" t="s">
        <v>802</v>
      </c>
      <c r="G418" s="36"/>
      <c r="H418" s="36"/>
      <c r="I418" s="183"/>
      <c r="J418" s="36"/>
      <c r="K418" s="36"/>
      <c r="L418" s="39"/>
      <c r="M418" s="184"/>
      <c r="N418" s="185"/>
      <c r="O418" s="64"/>
      <c r="P418" s="64"/>
      <c r="Q418" s="64"/>
      <c r="R418" s="64"/>
      <c r="S418" s="64"/>
      <c r="T418" s="65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T418" s="17" t="s">
        <v>127</v>
      </c>
      <c r="AU418" s="17" t="s">
        <v>76</v>
      </c>
    </row>
    <row r="419" spans="1:65" s="2" customFormat="1" ht="24.2" hidden="1" customHeight="1">
      <c r="A419" s="34"/>
      <c r="B419" s="35"/>
      <c r="C419" s="168" t="s">
        <v>803</v>
      </c>
      <c r="D419" s="168" t="s">
        <v>120</v>
      </c>
      <c r="E419" s="169" t="s">
        <v>804</v>
      </c>
      <c r="F419" s="170" t="s">
        <v>805</v>
      </c>
      <c r="G419" s="171" t="s">
        <v>206</v>
      </c>
      <c r="H419" s="172">
        <v>230</v>
      </c>
      <c r="I419" s="173"/>
      <c r="J419" s="174">
        <f>ROUND(I419*H419,2)</f>
        <v>0</v>
      </c>
      <c r="K419" s="170" t="s">
        <v>124</v>
      </c>
      <c r="L419" s="39"/>
      <c r="M419" s="175" t="s">
        <v>19</v>
      </c>
      <c r="N419" s="176" t="s">
        <v>40</v>
      </c>
      <c r="O419" s="64"/>
      <c r="P419" s="177">
        <f>O419*H419</f>
        <v>0</v>
      </c>
      <c r="Q419" s="177">
        <v>4.2000000000000002E-4</v>
      </c>
      <c r="R419" s="177">
        <f>Q419*H419</f>
        <v>9.6600000000000005E-2</v>
      </c>
      <c r="S419" s="177">
        <v>0</v>
      </c>
      <c r="T419" s="178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79" t="s">
        <v>446</v>
      </c>
      <c r="AT419" s="179" t="s">
        <v>120</v>
      </c>
      <c r="AU419" s="179" t="s">
        <v>76</v>
      </c>
      <c r="AY419" s="17" t="s">
        <v>117</v>
      </c>
      <c r="BE419" s="180">
        <f>IF(N419="základní",J419,0)</f>
        <v>0</v>
      </c>
      <c r="BF419" s="180">
        <f>IF(N419="snížená",J419,0)</f>
        <v>0</v>
      </c>
      <c r="BG419" s="180">
        <f>IF(N419="zákl. přenesená",J419,0)</f>
        <v>0</v>
      </c>
      <c r="BH419" s="180">
        <f>IF(N419="sníž. přenesená",J419,0)</f>
        <v>0</v>
      </c>
      <c r="BI419" s="180">
        <f>IF(N419="nulová",J419,0)</f>
        <v>0</v>
      </c>
      <c r="BJ419" s="17" t="s">
        <v>74</v>
      </c>
      <c r="BK419" s="180">
        <f>ROUND(I419*H419,2)</f>
        <v>0</v>
      </c>
      <c r="BL419" s="17" t="s">
        <v>446</v>
      </c>
      <c r="BM419" s="179" t="s">
        <v>806</v>
      </c>
    </row>
    <row r="420" spans="1:65" s="2" customFormat="1" ht="11.25" hidden="1">
      <c r="A420" s="34"/>
      <c r="B420" s="35"/>
      <c r="C420" s="36"/>
      <c r="D420" s="181" t="s">
        <v>127</v>
      </c>
      <c r="E420" s="36"/>
      <c r="F420" s="182" t="s">
        <v>807</v>
      </c>
      <c r="G420" s="36"/>
      <c r="H420" s="36"/>
      <c r="I420" s="183"/>
      <c r="J420" s="36"/>
      <c r="K420" s="36"/>
      <c r="L420" s="39"/>
      <c r="M420" s="184"/>
      <c r="N420" s="185"/>
      <c r="O420" s="64"/>
      <c r="P420" s="64"/>
      <c r="Q420" s="64"/>
      <c r="R420" s="64"/>
      <c r="S420" s="64"/>
      <c r="T420" s="65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T420" s="17" t="s">
        <v>127</v>
      </c>
      <c r="AU420" s="17" t="s">
        <v>76</v>
      </c>
    </row>
    <row r="421" spans="1:65" s="2" customFormat="1" ht="24.2" hidden="1" customHeight="1">
      <c r="A421" s="34"/>
      <c r="B421" s="35"/>
      <c r="C421" s="168" t="s">
        <v>808</v>
      </c>
      <c r="D421" s="168" t="s">
        <v>120</v>
      </c>
      <c r="E421" s="169" t="s">
        <v>809</v>
      </c>
      <c r="F421" s="170" t="s">
        <v>810</v>
      </c>
      <c r="G421" s="171" t="s">
        <v>206</v>
      </c>
      <c r="H421" s="172">
        <v>230</v>
      </c>
      <c r="I421" s="173"/>
      <c r="J421" s="174">
        <f>ROUND(I421*H421,2)</f>
        <v>0</v>
      </c>
      <c r="K421" s="170" t="s">
        <v>124</v>
      </c>
      <c r="L421" s="39"/>
      <c r="M421" s="175" t="s">
        <v>19</v>
      </c>
      <c r="N421" s="176" t="s">
        <v>40</v>
      </c>
      <c r="O421" s="64"/>
      <c r="P421" s="177">
        <f>O421*H421</f>
        <v>0</v>
      </c>
      <c r="Q421" s="177">
        <v>2.0000000000000002E-5</v>
      </c>
      <c r="R421" s="177">
        <f>Q421*H421</f>
        <v>4.6000000000000008E-3</v>
      </c>
      <c r="S421" s="177">
        <v>3.0000000000000001E-3</v>
      </c>
      <c r="T421" s="178">
        <f>S421*H421</f>
        <v>0.69000000000000006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179" t="s">
        <v>446</v>
      </c>
      <c r="AT421" s="179" t="s">
        <v>120</v>
      </c>
      <c r="AU421" s="179" t="s">
        <v>76</v>
      </c>
      <c r="AY421" s="17" t="s">
        <v>117</v>
      </c>
      <c r="BE421" s="180">
        <f>IF(N421="základní",J421,0)</f>
        <v>0</v>
      </c>
      <c r="BF421" s="180">
        <f>IF(N421="snížená",J421,0)</f>
        <v>0</v>
      </c>
      <c r="BG421" s="180">
        <f>IF(N421="zákl. přenesená",J421,0)</f>
        <v>0</v>
      </c>
      <c r="BH421" s="180">
        <f>IF(N421="sníž. přenesená",J421,0)</f>
        <v>0</v>
      </c>
      <c r="BI421" s="180">
        <f>IF(N421="nulová",J421,0)</f>
        <v>0</v>
      </c>
      <c r="BJ421" s="17" t="s">
        <v>74</v>
      </c>
      <c r="BK421" s="180">
        <f>ROUND(I421*H421,2)</f>
        <v>0</v>
      </c>
      <c r="BL421" s="17" t="s">
        <v>446</v>
      </c>
      <c r="BM421" s="179" t="s">
        <v>811</v>
      </c>
    </row>
    <row r="422" spans="1:65" s="2" customFormat="1" ht="11.25" hidden="1">
      <c r="A422" s="34"/>
      <c r="B422" s="35"/>
      <c r="C422" s="36"/>
      <c r="D422" s="181" t="s">
        <v>127</v>
      </c>
      <c r="E422" s="36"/>
      <c r="F422" s="182" t="s">
        <v>812</v>
      </c>
      <c r="G422" s="36"/>
      <c r="H422" s="36"/>
      <c r="I422" s="183"/>
      <c r="J422" s="36"/>
      <c r="K422" s="36"/>
      <c r="L422" s="39"/>
      <c r="M422" s="184"/>
      <c r="N422" s="185"/>
      <c r="O422" s="64"/>
      <c r="P422" s="64"/>
      <c r="Q422" s="64"/>
      <c r="R422" s="64"/>
      <c r="S422" s="64"/>
      <c r="T422" s="65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T422" s="17" t="s">
        <v>127</v>
      </c>
      <c r="AU422" s="17" t="s">
        <v>76</v>
      </c>
    </row>
    <row r="423" spans="1:65" s="2" customFormat="1" ht="24.2" hidden="1" customHeight="1">
      <c r="A423" s="34"/>
      <c r="B423" s="35"/>
      <c r="C423" s="168" t="s">
        <v>813</v>
      </c>
      <c r="D423" s="168" t="s">
        <v>120</v>
      </c>
      <c r="E423" s="169" t="s">
        <v>814</v>
      </c>
      <c r="F423" s="170" t="s">
        <v>815</v>
      </c>
      <c r="G423" s="171" t="s">
        <v>206</v>
      </c>
      <c r="H423" s="172">
        <v>50</v>
      </c>
      <c r="I423" s="173"/>
      <c r="J423" s="174">
        <f>ROUND(I423*H423,2)</f>
        <v>0</v>
      </c>
      <c r="K423" s="170" t="s">
        <v>124</v>
      </c>
      <c r="L423" s="39"/>
      <c r="M423" s="175" t="s">
        <v>19</v>
      </c>
      <c r="N423" s="176" t="s">
        <v>40</v>
      </c>
      <c r="O423" s="64"/>
      <c r="P423" s="177">
        <f>O423*H423</f>
        <v>0</v>
      </c>
      <c r="Q423" s="177">
        <v>2.0000000000000002E-5</v>
      </c>
      <c r="R423" s="177">
        <f>Q423*H423</f>
        <v>1E-3</v>
      </c>
      <c r="S423" s="177">
        <v>3.0000000000000001E-3</v>
      </c>
      <c r="T423" s="178">
        <f>S423*H423</f>
        <v>0.15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179" t="s">
        <v>446</v>
      </c>
      <c r="AT423" s="179" t="s">
        <v>120</v>
      </c>
      <c r="AU423" s="179" t="s">
        <v>76</v>
      </c>
      <c r="AY423" s="17" t="s">
        <v>117</v>
      </c>
      <c r="BE423" s="180">
        <f>IF(N423="základní",J423,0)</f>
        <v>0</v>
      </c>
      <c r="BF423" s="180">
        <f>IF(N423="snížená",J423,0)</f>
        <v>0</v>
      </c>
      <c r="BG423" s="180">
        <f>IF(N423="zákl. přenesená",J423,0)</f>
        <v>0</v>
      </c>
      <c r="BH423" s="180">
        <f>IF(N423="sníž. přenesená",J423,0)</f>
        <v>0</v>
      </c>
      <c r="BI423" s="180">
        <f>IF(N423="nulová",J423,0)</f>
        <v>0</v>
      </c>
      <c r="BJ423" s="17" t="s">
        <v>74</v>
      </c>
      <c r="BK423" s="180">
        <f>ROUND(I423*H423,2)</f>
        <v>0</v>
      </c>
      <c r="BL423" s="17" t="s">
        <v>446</v>
      </c>
      <c r="BM423" s="179" t="s">
        <v>816</v>
      </c>
    </row>
    <row r="424" spans="1:65" s="2" customFormat="1" ht="11.25" hidden="1">
      <c r="A424" s="34"/>
      <c r="B424" s="35"/>
      <c r="C424" s="36"/>
      <c r="D424" s="181" t="s">
        <v>127</v>
      </c>
      <c r="E424" s="36"/>
      <c r="F424" s="182" t="s">
        <v>817</v>
      </c>
      <c r="G424" s="36"/>
      <c r="H424" s="36"/>
      <c r="I424" s="183"/>
      <c r="J424" s="36"/>
      <c r="K424" s="36"/>
      <c r="L424" s="39"/>
      <c r="M424" s="184"/>
      <c r="N424" s="185"/>
      <c r="O424" s="64"/>
      <c r="P424" s="64"/>
      <c r="Q424" s="64"/>
      <c r="R424" s="64"/>
      <c r="S424" s="64"/>
      <c r="T424" s="65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T424" s="17" t="s">
        <v>127</v>
      </c>
      <c r="AU424" s="17" t="s">
        <v>76</v>
      </c>
    </row>
    <row r="425" spans="1:65" s="2" customFormat="1" ht="24.2" hidden="1" customHeight="1">
      <c r="A425" s="34"/>
      <c r="B425" s="35"/>
      <c r="C425" s="168" t="s">
        <v>818</v>
      </c>
      <c r="D425" s="168" t="s">
        <v>120</v>
      </c>
      <c r="E425" s="169" t="s">
        <v>819</v>
      </c>
      <c r="F425" s="170" t="s">
        <v>820</v>
      </c>
      <c r="G425" s="171" t="s">
        <v>216</v>
      </c>
      <c r="H425" s="172">
        <v>0.84</v>
      </c>
      <c r="I425" s="173"/>
      <c r="J425" s="174">
        <f>ROUND(I425*H425,2)</f>
        <v>0</v>
      </c>
      <c r="K425" s="170" t="s">
        <v>19</v>
      </c>
      <c r="L425" s="39"/>
      <c r="M425" s="175" t="s">
        <v>19</v>
      </c>
      <c r="N425" s="176" t="s">
        <v>40</v>
      </c>
      <c r="O425" s="64"/>
      <c r="P425" s="177">
        <f>O425*H425</f>
        <v>0</v>
      </c>
      <c r="Q425" s="177">
        <v>0</v>
      </c>
      <c r="R425" s="177">
        <f>Q425*H425</f>
        <v>0</v>
      </c>
      <c r="S425" s="177">
        <v>0</v>
      </c>
      <c r="T425" s="178">
        <f>S425*H425</f>
        <v>0</v>
      </c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R425" s="179" t="s">
        <v>446</v>
      </c>
      <c r="AT425" s="179" t="s">
        <v>120</v>
      </c>
      <c r="AU425" s="179" t="s">
        <v>76</v>
      </c>
      <c r="AY425" s="17" t="s">
        <v>117</v>
      </c>
      <c r="BE425" s="180">
        <f>IF(N425="základní",J425,0)</f>
        <v>0</v>
      </c>
      <c r="BF425" s="180">
        <f>IF(N425="snížená",J425,0)</f>
        <v>0</v>
      </c>
      <c r="BG425" s="180">
        <f>IF(N425="zákl. přenesená",J425,0)</f>
        <v>0</v>
      </c>
      <c r="BH425" s="180">
        <f>IF(N425="sníž. přenesená",J425,0)</f>
        <v>0</v>
      </c>
      <c r="BI425" s="180">
        <f>IF(N425="nulová",J425,0)</f>
        <v>0</v>
      </c>
      <c r="BJ425" s="17" t="s">
        <v>74</v>
      </c>
      <c r="BK425" s="180">
        <f>ROUND(I425*H425,2)</f>
        <v>0</v>
      </c>
      <c r="BL425" s="17" t="s">
        <v>446</v>
      </c>
      <c r="BM425" s="179" t="s">
        <v>821</v>
      </c>
    </row>
    <row r="426" spans="1:65" s="2" customFormat="1" ht="24.2" hidden="1" customHeight="1">
      <c r="A426" s="34"/>
      <c r="B426" s="35"/>
      <c r="C426" s="168" t="s">
        <v>822</v>
      </c>
      <c r="D426" s="168" t="s">
        <v>120</v>
      </c>
      <c r="E426" s="169" t="s">
        <v>823</v>
      </c>
      <c r="F426" s="170" t="s">
        <v>824</v>
      </c>
      <c r="G426" s="171" t="s">
        <v>216</v>
      </c>
      <c r="H426" s="172">
        <v>0.84</v>
      </c>
      <c r="I426" s="173"/>
      <c r="J426" s="174">
        <f>ROUND(I426*H426,2)</f>
        <v>0</v>
      </c>
      <c r="K426" s="170" t="s">
        <v>19</v>
      </c>
      <c r="L426" s="39"/>
      <c r="M426" s="175" t="s">
        <v>19</v>
      </c>
      <c r="N426" s="176" t="s">
        <v>40</v>
      </c>
      <c r="O426" s="64"/>
      <c r="P426" s="177">
        <f>O426*H426</f>
        <v>0</v>
      </c>
      <c r="Q426" s="177">
        <v>0</v>
      </c>
      <c r="R426" s="177">
        <f>Q426*H426</f>
        <v>0</v>
      </c>
      <c r="S426" s="177">
        <v>0</v>
      </c>
      <c r="T426" s="178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179" t="s">
        <v>446</v>
      </c>
      <c r="AT426" s="179" t="s">
        <v>120</v>
      </c>
      <c r="AU426" s="179" t="s">
        <v>76</v>
      </c>
      <c r="AY426" s="17" t="s">
        <v>117</v>
      </c>
      <c r="BE426" s="180">
        <f>IF(N426="základní",J426,0)</f>
        <v>0</v>
      </c>
      <c r="BF426" s="180">
        <f>IF(N426="snížená",J426,0)</f>
        <v>0</v>
      </c>
      <c r="BG426" s="180">
        <f>IF(N426="zákl. přenesená",J426,0)</f>
        <v>0</v>
      </c>
      <c r="BH426" s="180">
        <f>IF(N426="sníž. přenesená",J426,0)</f>
        <v>0</v>
      </c>
      <c r="BI426" s="180">
        <f>IF(N426="nulová",J426,0)</f>
        <v>0</v>
      </c>
      <c r="BJ426" s="17" t="s">
        <v>74</v>
      </c>
      <c r="BK426" s="180">
        <f>ROUND(I426*H426,2)</f>
        <v>0</v>
      </c>
      <c r="BL426" s="17" t="s">
        <v>446</v>
      </c>
      <c r="BM426" s="179" t="s">
        <v>825</v>
      </c>
    </row>
    <row r="427" spans="1:65" s="2" customFormat="1" ht="24.2" hidden="1" customHeight="1">
      <c r="A427" s="34"/>
      <c r="B427" s="35"/>
      <c r="C427" s="168" t="s">
        <v>826</v>
      </c>
      <c r="D427" s="168" t="s">
        <v>120</v>
      </c>
      <c r="E427" s="169" t="s">
        <v>827</v>
      </c>
      <c r="F427" s="170" t="s">
        <v>828</v>
      </c>
      <c r="G427" s="171" t="s">
        <v>216</v>
      </c>
      <c r="H427" s="172">
        <v>24.36</v>
      </c>
      <c r="I427" s="173"/>
      <c r="J427" s="174">
        <f>ROUND(I427*H427,2)</f>
        <v>0</v>
      </c>
      <c r="K427" s="170" t="s">
        <v>19</v>
      </c>
      <c r="L427" s="39"/>
      <c r="M427" s="175" t="s">
        <v>19</v>
      </c>
      <c r="N427" s="176" t="s">
        <v>40</v>
      </c>
      <c r="O427" s="64"/>
      <c r="P427" s="177">
        <f>O427*H427</f>
        <v>0</v>
      </c>
      <c r="Q427" s="177">
        <v>0</v>
      </c>
      <c r="R427" s="177">
        <f>Q427*H427</f>
        <v>0</v>
      </c>
      <c r="S427" s="177">
        <v>0</v>
      </c>
      <c r="T427" s="178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179" t="s">
        <v>446</v>
      </c>
      <c r="AT427" s="179" t="s">
        <v>120</v>
      </c>
      <c r="AU427" s="179" t="s">
        <v>76</v>
      </c>
      <c r="AY427" s="17" t="s">
        <v>117</v>
      </c>
      <c r="BE427" s="180">
        <f>IF(N427="základní",J427,0)</f>
        <v>0</v>
      </c>
      <c r="BF427" s="180">
        <f>IF(N427="snížená",J427,0)</f>
        <v>0</v>
      </c>
      <c r="BG427" s="180">
        <f>IF(N427="zákl. přenesená",J427,0)</f>
        <v>0</v>
      </c>
      <c r="BH427" s="180">
        <f>IF(N427="sníž. přenesená",J427,0)</f>
        <v>0</v>
      </c>
      <c r="BI427" s="180">
        <f>IF(N427="nulová",J427,0)</f>
        <v>0</v>
      </c>
      <c r="BJ427" s="17" t="s">
        <v>74</v>
      </c>
      <c r="BK427" s="180">
        <f>ROUND(I427*H427,2)</f>
        <v>0</v>
      </c>
      <c r="BL427" s="17" t="s">
        <v>446</v>
      </c>
      <c r="BM427" s="179" t="s">
        <v>829</v>
      </c>
    </row>
    <row r="428" spans="1:65" s="14" customFormat="1" ht="11.25" hidden="1">
      <c r="B428" s="197"/>
      <c r="C428" s="198"/>
      <c r="D428" s="188" t="s">
        <v>129</v>
      </c>
      <c r="E428" s="199" t="s">
        <v>19</v>
      </c>
      <c r="F428" s="200" t="s">
        <v>830</v>
      </c>
      <c r="G428" s="198"/>
      <c r="H428" s="201">
        <v>24.36</v>
      </c>
      <c r="I428" s="202"/>
      <c r="J428" s="198"/>
      <c r="K428" s="198"/>
      <c r="L428" s="203"/>
      <c r="M428" s="204"/>
      <c r="N428" s="205"/>
      <c r="O428" s="205"/>
      <c r="P428" s="205"/>
      <c r="Q428" s="205"/>
      <c r="R428" s="205"/>
      <c r="S428" s="205"/>
      <c r="T428" s="206"/>
      <c r="AT428" s="207" t="s">
        <v>129</v>
      </c>
      <c r="AU428" s="207" t="s">
        <v>76</v>
      </c>
      <c r="AV428" s="14" t="s">
        <v>76</v>
      </c>
      <c r="AW428" s="14" t="s">
        <v>31</v>
      </c>
      <c r="AX428" s="14" t="s">
        <v>69</v>
      </c>
      <c r="AY428" s="207" t="s">
        <v>117</v>
      </c>
    </row>
    <row r="429" spans="1:65" s="15" customFormat="1" ht="11.25" hidden="1">
      <c r="B429" s="208"/>
      <c r="C429" s="209"/>
      <c r="D429" s="188" t="s">
        <v>129</v>
      </c>
      <c r="E429" s="210" t="s">
        <v>19</v>
      </c>
      <c r="F429" s="211" t="s">
        <v>132</v>
      </c>
      <c r="G429" s="209"/>
      <c r="H429" s="212">
        <v>24.36</v>
      </c>
      <c r="I429" s="213"/>
      <c r="J429" s="209"/>
      <c r="K429" s="209"/>
      <c r="L429" s="214"/>
      <c r="M429" s="215"/>
      <c r="N429" s="216"/>
      <c r="O429" s="216"/>
      <c r="P429" s="216"/>
      <c r="Q429" s="216"/>
      <c r="R429" s="216"/>
      <c r="S429" s="216"/>
      <c r="T429" s="217"/>
      <c r="AT429" s="218" t="s">
        <v>129</v>
      </c>
      <c r="AU429" s="218" t="s">
        <v>76</v>
      </c>
      <c r="AV429" s="15" t="s">
        <v>125</v>
      </c>
      <c r="AW429" s="15" t="s">
        <v>31</v>
      </c>
      <c r="AX429" s="15" t="s">
        <v>74</v>
      </c>
      <c r="AY429" s="218" t="s">
        <v>117</v>
      </c>
    </row>
    <row r="430" spans="1:65" s="2" customFormat="1" ht="33" hidden="1" customHeight="1">
      <c r="A430" s="34"/>
      <c r="B430" s="35"/>
      <c r="C430" s="168" t="s">
        <v>831</v>
      </c>
      <c r="D430" s="168" t="s">
        <v>120</v>
      </c>
      <c r="E430" s="169" t="s">
        <v>832</v>
      </c>
      <c r="F430" s="170" t="s">
        <v>833</v>
      </c>
      <c r="G430" s="171" t="s">
        <v>216</v>
      </c>
      <c r="H430" s="172">
        <v>0.84</v>
      </c>
      <c r="I430" s="173"/>
      <c r="J430" s="174">
        <f>ROUND(I430*H430,2)</f>
        <v>0</v>
      </c>
      <c r="K430" s="170" t="s">
        <v>124</v>
      </c>
      <c r="L430" s="39"/>
      <c r="M430" s="175" t="s">
        <v>19</v>
      </c>
      <c r="N430" s="176" t="s">
        <v>40</v>
      </c>
      <c r="O430" s="64"/>
      <c r="P430" s="177">
        <f>O430*H430</f>
        <v>0</v>
      </c>
      <c r="Q430" s="177">
        <v>0</v>
      </c>
      <c r="R430" s="177">
        <f>Q430*H430</f>
        <v>0</v>
      </c>
      <c r="S430" s="177">
        <v>0</v>
      </c>
      <c r="T430" s="178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179" t="s">
        <v>446</v>
      </c>
      <c r="AT430" s="179" t="s">
        <v>120</v>
      </c>
      <c r="AU430" s="179" t="s">
        <v>76</v>
      </c>
      <c r="AY430" s="17" t="s">
        <v>117</v>
      </c>
      <c r="BE430" s="180">
        <f>IF(N430="základní",J430,0)</f>
        <v>0</v>
      </c>
      <c r="BF430" s="180">
        <f>IF(N430="snížená",J430,0)</f>
        <v>0</v>
      </c>
      <c r="BG430" s="180">
        <f>IF(N430="zákl. přenesená",J430,0)</f>
        <v>0</v>
      </c>
      <c r="BH430" s="180">
        <f>IF(N430="sníž. přenesená",J430,0)</f>
        <v>0</v>
      </c>
      <c r="BI430" s="180">
        <f>IF(N430="nulová",J430,0)</f>
        <v>0</v>
      </c>
      <c r="BJ430" s="17" t="s">
        <v>74</v>
      </c>
      <c r="BK430" s="180">
        <f>ROUND(I430*H430,2)</f>
        <v>0</v>
      </c>
      <c r="BL430" s="17" t="s">
        <v>446</v>
      </c>
      <c r="BM430" s="179" t="s">
        <v>834</v>
      </c>
    </row>
    <row r="431" spans="1:65" s="2" customFormat="1" ht="11.25" hidden="1">
      <c r="A431" s="34"/>
      <c r="B431" s="35"/>
      <c r="C431" s="36"/>
      <c r="D431" s="181" t="s">
        <v>127</v>
      </c>
      <c r="E431" s="36"/>
      <c r="F431" s="182" t="s">
        <v>835</v>
      </c>
      <c r="G431" s="36"/>
      <c r="H431" s="36"/>
      <c r="I431" s="183"/>
      <c r="J431" s="36"/>
      <c r="K431" s="36"/>
      <c r="L431" s="39"/>
      <c r="M431" s="229"/>
      <c r="N431" s="230"/>
      <c r="O431" s="231"/>
      <c r="P431" s="231"/>
      <c r="Q431" s="231"/>
      <c r="R431" s="231"/>
      <c r="S431" s="231"/>
      <c r="T431" s="232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T431" s="17" t="s">
        <v>127</v>
      </c>
      <c r="AU431" s="17" t="s">
        <v>76</v>
      </c>
    </row>
    <row r="432" spans="1:65" s="2" customFormat="1" ht="6.95" customHeight="1">
      <c r="A432" s="34"/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39"/>
      <c r="M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</row>
  </sheetData>
  <sheetProtection algorithmName="SHA-512" hashValue="hBM0EAQXj3Xp1wHZLYx/4UK7V3TAFPusup4g1/rallzle4LoMDteA83Q82VHhjg64RUc4U3REAsCMRA8Ol9aOQ==" saltValue="q6T5yc/hIltRCLkXlLQunmNjW8JjX+G63mqhG0ZLki1cXFq/XGooJSCvvIvpn/WHGaoSZXHVsE+RUyfd85YVQg==" spinCount="100000" sheet="1" objects="1" scenarios="1" formatColumns="0" formatRows="0" autoFilter="0"/>
  <autoFilter ref="C92:K431" xr:uid="{00000000-0009-0000-0000-000001000000}"/>
  <mergeCells count="6">
    <mergeCell ref="L2:V2"/>
    <mergeCell ref="E7:H7"/>
    <mergeCell ref="E16:H16"/>
    <mergeCell ref="E25:H25"/>
    <mergeCell ref="E46:H46"/>
    <mergeCell ref="E85:H85"/>
  </mergeCells>
  <hyperlinks>
    <hyperlink ref="F97" r:id="rId1" xr:uid="{00000000-0004-0000-0100-000000000000}"/>
    <hyperlink ref="F102" r:id="rId2" xr:uid="{00000000-0004-0000-0100-000001000000}"/>
    <hyperlink ref="F111" r:id="rId3" xr:uid="{00000000-0004-0000-0100-000002000000}"/>
    <hyperlink ref="F113" r:id="rId4" xr:uid="{00000000-0004-0000-0100-000003000000}"/>
    <hyperlink ref="F119" r:id="rId5" xr:uid="{00000000-0004-0000-0100-000004000000}"/>
    <hyperlink ref="F121" r:id="rId6" xr:uid="{00000000-0004-0000-0100-000005000000}"/>
    <hyperlink ref="F126" r:id="rId7" xr:uid="{00000000-0004-0000-0100-000006000000}"/>
    <hyperlink ref="F131" r:id="rId8" xr:uid="{00000000-0004-0000-0100-000007000000}"/>
    <hyperlink ref="F134" r:id="rId9" xr:uid="{00000000-0004-0000-0100-000008000000}"/>
    <hyperlink ref="F138" r:id="rId10" xr:uid="{00000000-0004-0000-0100-000009000000}"/>
    <hyperlink ref="F141" r:id="rId11" xr:uid="{00000000-0004-0000-0100-00000A000000}"/>
    <hyperlink ref="F147" r:id="rId12" xr:uid="{00000000-0004-0000-0100-00000B000000}"/>
    <hyperlink ref="F151" r:id="rId13" xr:uid="{00000000-0004-0000-0100-00000C000000}"/>
    <hyperlink ref="F165" r:id="rId14" xr:uid="{00000000-0004-0000-0100-00000D000000}"/>
    <hyperlink ref="F171" r:id="rId15" xr:uid="{00000000-0004-0000-0100-00000E000000}"/>
    <hyperlink ref="F178" r:id="rId16" xr:uid="{00000000-0004-0000-0100-00000F000000}"/>
    <hyperlink ref="F181" r:id="rId17" xr:uid="{00000000-0004-0000-0100-000010000000}"/>
    <hyperlink ref="F186" r:id="rId18" xr:uid="{00000000-0004-0000-0100-000011000000}"/>
    <hyperlink ref="F191" r:id="rId19" xr:uid="{00000000-0004-0000-0100-000012000000}"/>
    <hyperlink ref="F196" r:id="rId20" xr:uid="{00000000-0004-0000-0100-000013000000}"/>
    <hyperlink ref="F201" r:id="rId21" xr:uid="{00000000-0004-0000-0100-000014000000}"/>
    <hyperlink ref="F206" r:id="rId22" xr:uid="{00000000-0004-0000-0100-000015000000}"/>
    <hyperlink ref="F211" r:id="rId23" xr:uid="{00000000-0004-0000-0100-000016000000}"/>
    <hyperlink ref="F213" r:id="rId24" xr:uid="{00000000-0004-0000-0100-000017000000}"/>
    <hyperlink ref="F218" r:id="rId25" xr:uid="{00000000-0004-0000-0100-000018000000}"/>
    <hyperlink ref="F222" r:id="rId26" xr:uid="{00000000-0004-0000-0100-000019000000}"/>
    <hyperlink ref="F225" r:id="rId27" xr:uid="{00000000-0004-0000-0100-00001A000000}"/>
    <hyperlink ref="F230" r:id="rId28" xr:uid="{00000000-0004-0000-0100-00001B000000}"/>
    <hyperlink ref="F233" r:id="rId29" xr:uid="{00000000-0004-0000-0100-00001C000000}"/>
    <hyperlink ref="F236" r:id="rId30" xr:uid="{00000000-0004-0000-0100-00001D000000}"/>
    <hyperlink ref="F239" r:id="rId31" xr:uid="{00000000-0004-0000-0100-00001E000000}"/>
    <hyperlink ref="F241" r:id="rId32" xr:uid="{00000000-0004-0000-0100-00001F000000}"/>
    <hyperlink ref="F243" r:id="rId33" xr:uid="{00000000-0004-0000-0100-000020000000}"/>
    <hyperlink ref="F246" r:id="rId34" xr:uid="{00000000-0004-0000-0100-000021000000}"/>
    <hyperlink ref="F250" r:id="rId35" xr:uid="{00000000-0004-0000-0100-000022000000}"/>
    <hyperlink ref="F253" r:id="rId36" xr:uid="{00000000-0004-0000-0100-000023000000}"/>
    <hyperlink ref="F258" r:id="rId37" xr:uid="{00000000-0004-0000-0100-000024000000}"/>
    <hyperlink ref="F263" r:id="rId38" xr:uid="{00000000-0004-0000-0100-000025000000}"/>
    <hyperlink ref="F265" r:id="rId39" xr:uid="{00000000-0004-0000-0100-000026000000}"/>
    <hyperlink ref="F268" r:id="rId40" xr:uid="{00000000-0004-0000-0100-000027000000}"/>
    <hyperlink ref="F271" r:id="rId41" xr:uid="{00000000-0004-0000-0100-000028000000}"/>
    <hyperlink ref="F274" r:id="rId42" xr:uid="{00000000-0004-0000-0100-000029000000}"/>
    <hyperlink ref="F277" r:id="rId43" xr:uid="{00000000-0004-0000-0100-00002A000000}"/>
    <hyperlink ref="F282" r:id="rId44" xr:uid="{00000000-0004-0000-0100-00002B000000}"/>
    <hyperlink ref="F285" r:id="rId45" xr:uid="{00000000-0004-0000-0100-00002C000000}"/>
    <hyperlink ref="F289" r:id="rId46" xr:uid="{00000000-0004-0000-0100-00002D000000}"/>
    <hyperlink ref="F296" r:id="rId47" xr:uid="{00000000-0004-0000-0100-00002E000000}"/>
    <hyperlink ref="F298" r:id="rId48" xr:uid="{00000000-0004-0000-0100-00002F000000}"/>
    <hyperlink ref="F301" r:id="rId49" xr:uid="{00000000-0004-0000-0100-000030000000}"/>
    <hyperlink ref="F305" r:id="rId50" xr:uid="{00000000-0004-0000-0100-000031000000}"/>
    <hyperlink ref="F307" r:id="rId51" xr:uid="{00000000-0004-0000-0100-000032000000}"/>
    <hyperlink ref="F312" r:id="rId52" xr:uid="{00000000-0004-0000-0100-000033000000}"/>
    <hyperlink ref="F315" r:id="rId53" xr:uid="{00000000-0004-0000-0100-000034000000}"/>
    <hyperlink ref="F319" r:id="rId54" xr:uid="{00000000-0004-0000-0100-000035000000}"/>
    <hyperlink ref="F323" r:id="rId55" xr:uid="{00000000-0004-0000-0100-000036000000}"/>
    <hyperlink ref="F327" r:id="rId56" xr:uid="{00000000-0004-0000-0100-000037000000}"/>
    <hyperlink ref="F330" r:id="rId57" xr:uid="{00000000-0004-0000-0100-000038000000}"/>
    <hyperlink ref="F334" r:id="rId58" xr:uid="{00000000-0004-0000-0100-000039000000}"/>
    <hyperlink ref="F337" r:id="rId59" xr:uid="{00000000-0004-0000-0100-00003A000000}"/>
    <hyperlink ref="F340" r:id="rId60" xr:uid="{00000000-0004-0000-0100-00003B000000}"/>
    <hyperlink ref="F346" r:id="rId61" xr:uid="{00000000-0004-0000-0100-00003C000000}"/>
    <hyperlink ref="F349" r:id="rId62" xr:uid="{00000000-0004-0000-0100-00003D000000}"/>
    <hyperlink ref="F352" r:id="rId63" xr:uid="{00000000-0004-0000-0100-00003E000000}"/>
    <hyperlink ref="F358" r:id="rId64" xr:uid="{00000000-0004-0000-0100-00003F000000}"/>
    <hyperlink ref="F361" r:id="rId65" xr:uid="{00000000-0004-0000-0100-000040000000}"/>
    <hyperlink ref="F366" r:id="rId66" xr:uid="{00000000-0004-0000-0100-000041000000}"/>
    <hyperlink ref="F370" r:id="rId67" xr:uid="{00000000-0004-0000-0100-000042000000}"/>
    <hyperlink ref="F374" r:id="rId68" xr:uid="{00000000-0004-0000-0100-000043000000}"/>
    <hyperlink ref="F378" r:id="rId69" xr:uid="{00000000-0004-0000-0100-000044000000}"/>
    <hyperlink ref="F381" r:id="rId70" xr:uid="{00000000-0004-0000-0100-000045000000}"/>
    <hyperlink ref="F384" r:id="rId71" xr:uid="{00000000-0004-0000-0100-000046000000}"/>
    <hyperlink ref="F389" r:id="rId72" xr:uid="{00000000-0004-0000-0100-000047000000}"/>
    <hyperlink ref="F391" r:id="rId73" xr:uid="{00000000-0004-0000-0100-000048000000}"/>
    <hyperlink ref="F393" r:id="rId74" xr:uid="{00000000-0004-0000-0100-000049000000}"/>
    <hyperlink ref="F395" r:id="rId75" xr:uid="{00000000-0004-0000-0100-00004A000000}"/>
    <hyperlink ref="F400" r:id="rId76" xr:uid="{00000000-0004-0000-0100-00004B000000}"/>
    <hyperlink ref="F403" r:id="rId77" xr:uid="{00000000-0004-0000-0100-00004C000000}"/>
    <hyperlink ref="F410" r:id="rId78" xr:uid="{00000000-0004-0000-0100-00004D000000}"/>
    <hyperlink ref="F414" r:id="rId79" xr:uid="{00000000-0004-0000-0100-00004E000000}"/>
    <hyperlink ref="F418" r:id="rId80" xr:uid="{00000000-0004-0000-0100-00004F000000}"/>
    <hyperlink ref="F420" r:id="rId81" xr:uid="{00000000-0004-0000-0100-000050000000}"/>
    <hyperlink ref="F422" r:id="rId82" xr:uid="{00000000-0004-0000-0100-000051000000}"/>
    <hyperlink ref="F424" r:id="rId83" xr:uid="{00000000-0004-0000-0100-000052000000}"/>
    <hyperlink ref="F431" r:id="rId84" xr:uid="{00000000-0004-0000-0100-00005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8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1A49B931BFAE4F9CB11F5C38C0140D" ma:contentTypeVersion="15" ma:contentTypeDescription="Create a new document." ma:contentTypeScope="" ma:versionID="3e5d2283498e7ab5a1795bac23607186">
  <xsd:schema xmlns:xsd="http://www.w3.org/2001/XMLSchema" xmlns:xs="http://www.w3.org/2001/XMLSchema" xmlns:p="http://schemas.microsoft.com/office/2006/metadata/properties" xmlns:ns3="8c559432-af11-46c6-b728-27273d171caa" xmlns:ns4="3d662f1c-b8d7-4336-b2f2-183078e058d2" targetNamespace="http://schemas.microsoft.com/office/2006/metadata/properties" ma:root="true" ma:fieldsID="2b8dd3dd82bfb300c109a266cfbbf97c" ns3:_="" ns4:_="">
    <xsd:import namespace="8c559432-af11-46c6-b728-27273d171caa"/>
    <xsd:import namespace="3d662f1c-b8d7-4336-b2f2-183078e058d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59432-af11-46c6-b728-27273d171ca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62f1c-b8d7-4336-b2f2-183078e058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662f1c-b8d7-4336-b2f2-183078e058d2" xsi:nil="true"/>
  </documentManagement>
</p:properties>
</file>

<file path=customXml/itemProps1.xml><?xml version="1.0" encoding="utf-8"?>
<ds:datastoreItem xmlns:ds="http://schemas.openxmlformats.org/officeDocument/2006/customXml" ds:itemID="{95674E31-F170-4137-891E-3F57BFCF7F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59432-af11-46c6-b728-27273d171caa"/>
    <ds:schemaRef ds:uri="3d662f1c-b8d7-4336-b2f2-183078e05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0C29DB-1DFC-4BEF-9D28-AC0093B895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2FA628-7B1F-434B-93C0-42B114EB1D87}">
  <ds:schemaRefs>
    <ds:schemaRef ds:uri="http://schemas.openxmlformats.org/package/2006/metadata/core-properties"/>
    <ds:schemaRef ds:uri="http://schemas.microsoft.com/office/2006/documentManagement/types"/>
    <ds:schemaRef ds:uri="3d662f1c-b8d7-4336-b2f2-183078e058d2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8c559432-af11-46c6-b728-27273d171ca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Rekapitulace stavby</vt:lpstr>
      <vt:lpstr>2025a - OÚMP_-_2022_01_12...</vt:lpstr>
      <vt:lpstr>'2025a - OÚMP_-_2022_01_12...'!Print_Area</vt:lpstr>
      <vt:lpstr>'Rekapitulace stavby'!Print_Area</vt:lpstr>
      <vt:lpstr>'2025a - OÚMP_-_2022_01_12...'!Print_Titles</vt:lpstr>
      <vt:lpstr>'Rekapitulace stavby'!Print_Titles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Vanis Petr PLN EDEDC81</cp:lastModifiedBy>
  <dcterms:created xsi:type="dcterms:W3CDTF">2025-09-19T10:17:45Z</dcterms:created>
  <dcterms:modified xsi:type="dcterms:W3CDTF">2025-09-22T12:27:00Z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94a1c8-9899-41e7-8f6e-8b1b3c79592a_Enabled">
    <vt:lpwstr>true</vt:lpwstr>
  </property>
  <property fmtid="{D5CDD505-2E9C-101B-9397-08002B2CF9AE}" pid="3" name="MSIP_Label_7294a1c8-9899-41e7-8f6e-8b1b3c79592a_SetDate">
    <vt:lpwstr>2025-09-22T12:20:47Z</vt:lpwstr>
  </property>
  <property fmtid="{D5CDD505-2E9C-101B-9397-08002B2CF9AE}" pid="4" name="MSIP_Label_7294a1c8-9899-41e7-8f6e-8b1b3c79592a_Method">
    <vt:lpwstr>Privileged</vt:lpwstr>
  </property>
  <property fmtid="{D5CDD505-2E9C-101B-9397-08002B2CF9AE}" pid="5" name="MSIP_Label_7294a1c8-9899-41e7-8f6e-8b1b3c79592a_Name">
    <vt:lpwstr>Internal sub2 (no marking)</vt:lpwstr>
  </property>
  <property fmtid="{D5CDD505-2E9C-101B-9397-08002B2CF9AE}" pid="6" name="MSIP_Label_7294a1c8-9899-41e7-8f6e-8b1b3c79592a_SiteId">
    <vt:lpwstr>eb70b763-b6d7-4486-8555-8831709a784e</vt:lpwstr>
  </property>
  <property fmtid="{D5CDD505-2E9C-101B-9397-08002B2CF9AE}" pid="7" name="MSIP_Label_7294a1c8-9899-41e7-8f6e-8b1b3c79592a_ActionId">
    <vt:lpwstr>8cf2ba63-daa7-42a3-b3d7-d4be527ccf0b</vt:lpwstr>
  </property>
  <property fmtid="{D5CDD505-2E9C-101B-9397-08002B2CF9AE}" pid="8" name="MSIP_Label_7294a1c8-9899-41e7-8f6e-8b1b3c79592a_ContentBits">
    <vt:lpwstr>0</vt:lpwstr>
  </property>
  <property fmtid="{D5CDD505-2E9C-101B-9397-08002B2CF9AE}" pid="9" name="MSIP_Label_7294a1c8-9899-41e7-8f6e-8b1b3c79592a_Tag">
    <vt:lpwstr>10, 0, 1, 1</vt:lpwstr>
  </property>
  <property fmtid="{D5CDD505-2E9C-101B-9397-08002B2CF9AE}" pid="10" name="ContentTypeId">
    <vt:lpwstr>0x010100B31A49B931BFAE4F9CB11F5C38C0140D</vt:lpwstr>
  </property>
</Properties>
</file>